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93" activeTab="17"/>
  </bookViews>
  <sheets>
    <sheet name="封面" sheetId="1" r:id="rId1"/>
    <sheet name="目录" sheetId="2" r:id="rId2"/>
    <sheet name="01" sheetId="3" r:id="rId3"/>
    <sheet name="02" sheetId="4" r:id="rId4"/>
    <sheet name="03" sheetId="5" r:id="rId5"/>
    <sheet name="04" sheetId="11" r:id="rId6"/>
    <sheet name="05" sheetId="12" r:id="rId7"/>
    <sheet name="06" sheetId="16" r:id="rId8"/>
    <sheet name="07" sheetId="17" r:id="rId9"/>
    <sheet name="08" sheetId="21" r:id="rId10"/>
    <sheet name="09" sheetId="22" r:id="rId11"/>
    <sheet name="10" sheetId="23" r:id="rId12"/>
    <sheet name="11" sheetId="29" r:id="rId13"/>
    <sheet name="12" sheetId="30" r:id="rId14"/>
    <sheet name="13" sheetId="85" r:id="rId15"/>
    <sheet name="14" sheetId="60" r:id="rId16"/>
    <sheet name="15" sheetId="61" r:id="rId17"/>
    <sheet name="16" sheetId="86" r:id="rId18"/>
    <sheet name="17" sheetId="67" r:id="rId19"/>
    <sheet name="18" sheetId="68" r:id="rId20"/>
    <sheet name="19" sheetId="73" r:id="rId21"/>
    <sheet name="20" sheetId="74" r:id="rId22"/>
    <sheet name="21" sheetId="75" r:id="rId23"/>
    <sheet name="22" sheetId="88" r:id="rId24"/>
    <sheet name="23" sheetId="89" r:id="rId25"/>
    <sheet name="24" sheetId="91" r:id="rId26"/>
    <sheet name="25" sheetId="92" r:id="rId27"/>
  </sheets>
  <externalReferences>
    <externalReference r:id="rId28"/>
  </externalReferences>
  <definedNames>
    <definedName name="_xlnm._FilterDatabase" localSheetId="2" hidden="1">'01'!$A$4:$H$118</definedName>
    <definedName name="_xlnm._FilterDatabase" localSheetId="3" hidden="1">'02'!$A$4:$H$52</definedName>
    <definedName name="_xlnm._FilterDatabase" localSheetId="4" hidden="1">'03'!$A$4:$I$1359</definedName>
    <definedName name="_xlnm._FilterDatabase" localSheetId="5" hidden="1">'04'!$A$4:$H$54</definedName>
    <definedName name="_xlnm._FilterDatabase" localSheetId="6" hidden="1">'05'!$A$4:$I$299</definedName>
    <definedName name="_xlnm._FilterDatabase" localSheetId="7" hidden="1">'06'!$A$4:$G$45</definedName>
    <definedName name="_xlnm._FilterDatabase" localSheetId="8" hidden="1">'07'!$A$4:$G$29</definedName>
    <definedName name="_xlnm._FilterDatabase" localSheetId="9" hidden="1">'08'!$A$4:$G$38</definedName>
    <definedName name="_xlnm._FilterDatabase" localSheetId="10" hidden="1">'09'!$A$4:$G$22</definedName>
    <definedName name="_xlnm._FilterDatabase" localSheetId="11" hidden="1">'10'!$A$4:$G$20</definedName>
    <definedName name="_xlnm._FilterDatabase" localSheetId="12" hidden="1">'11'!$A$3:$F$121</definedName>
    <definedName name="_xlnm._FilterDatabase" localSheetId="13" hidden="1">'12'!$A$3:$F$55</definedName>
    <definedName name="_xlnm._FilterDatabase" localSheetId="14" hidden="1">'13'!$A$3:$I$1349</definedName>
    <definedName name="_xlnm._FilterDatabase" localSheetId="16" hidden="1">'15'!$A$3:$F$52</definedName>
    <definedName name="_xlnm._FilterDatabase" localSheetId="17" hidden="1">'16'!$A$3:$G$303</definedName>
    <definedName name="_xlnm._FilterDatabase" localSheetId="18" hidden="1">'17'!$A$3:$E$42</definedName>
    <definedName name="_xlnm._FilterDatabase" localSheetId="19" hidden="1">'18'!$A$3:$E$28</definedName>
    <definedName name="_xlnm._FilterDatabase" localSheetId="20" hidden="1">'19'!$A$3:$E$37</definedName>
    <definedName name="_xlnm._FilterDatabase" localSheetId="21" hidden="1">'20'!$A$3:$E$21</definedName>
    <definedName name="_xlnm._FilterDatabase" localSheetId="22" hidden="1">'21'!$A$3:$E$19</definedName>
    <definedName name="——" localSheetId="14">#REF!</definedName>
    <definedName name="——" localSheetId="17">#REF!</definedName>
    <definedName name="——" localSheetId="23">#REF!</definedName>
    <definedName name="——" localSheetId="24">#REF!</definedName>
    <definedName name="——" localSheetId="25">#REF!</definedName>
    <definedName name="——" localSheetId="26">#REF!</definedName>
    <definedName name="——">#REF!</definedName>
    <definedName name="_________t4" localSheetId="14">#REF!</definedName>
    <definedName name="_________t4" localSheetId="17">#REF!</definedName>
    <definedName name="_________t4" localSheetId="23">#REF!</definedName>
    <definedName name="_________t4" localSheetId="24">#REF!</definedName>
    <definedName name="_________t4" localSheetId="25">#REF!</definedName>
    <definedName name="_________t4" localSheetId="26">#REF!</definedName>
    <definedName name="_________t4">#REF!</definedName>
    <definedName name="_________t7" localSheetId="14">#REF!</definedName>
    <definedName name="_________t7" localSheetId="17">#REF!</definedName>
    <definedName name="_________t7" localSheetId="23">#REF!</definedName>
    <definedName name="_________t7" localSheetId="24">#REF!</definedName>
    <definedName name="_________t7" localSheetId="25">#REF!</definedName>
    <definedName name="_________t7" localSheetId="26">#REF!</definedName>
    <definedName name="_________t7">#REF!</definedName>
    <definedName name="______t4" localSheetId="14">#REF!</definedName>
    <definedName name="______t4" localSheetId="17">#REF!</definedName>
    <definedName name="______t4" localSheetId="23">#REF!</definedName>
    <definedName name="______t4" localSheetId="24">#REF!</definedName>
    <definedName name="______t4" localSheetId="25">#REF!</definedName>
    <definedName name="______t4" localSheetId="26">#REF!</definedName>
    <definedName name="______t4">#REF!</definedName>
    <definedName name="______t7" localSheetId="14">#REF!</definedName>
    <definedName name="______t7" localSheetId="17">#REF!</definedName>
    <definedName name="______t7" localSheetId="23">#REF!</definedName>
    <definedName name="______t7" localSheetId="24">#REF!</definedName>
    <definedName name="______t7" localSheetId="25">#REF!</definedName>
    <definedName name="______t7" localSheetId="26">#REF!</definedName>
    <definedName name="______t7">#REF!</definedName>
    <definedName name="_____t4" localSheetId="14">#REF!</definedName>
    <definedName name="_____t4" localSheetId="17">#REF!</definedName>
    <definedName name="_____t4" localSheetId="23">#REF!</definedName>
    <definedName name="_____t4" localSheetId="24">#REF!</definedName>
    <definedName name="_____t4" localSheetId="25">#REF!</definedName>
    <definedName name="_____t4" localSheetId="26">#REF!</definedName>
    <definedName name="_____t4">#REF!</definedName>
    <definedName name="_____t7" localSheetId="14">#REF!</definedName>
    <definedName name="_____t7" localSheetId="17">#REF!</definedName>
    <definedName name="_____t7" localSheetId="23">#REF!</definedName>
    <definedName name="_____t7" localSheetId="24">#REF!</definedName>
    <definedName name="_____t7" localSheetId="25">#REF!</definedName>
    <definedName name="_____t7" localSheetId="26">#REF!</definedName>
    <definedName name="_____t7">#REF!</definedName>
    <definedName name="____t4" localSheetId="14">#REF!</definedName>
    <definedName name="____t4" localSheetId="17">#REF!</definedName>
    <definedName name="____t4" localSheetId="23">#REF!</definedName>
    <definedName name="____t4" localSheetId="24">#REF!</definedName>
    <definedName name="____t4" localSheetId="25">#REF!</definedName>
    <definedName name="____t4" localSheetId="26">#REF!</definedName>
    <definedName name="____t4">#REF!</definedName>
    <definedName name="____t7" localSheetId="14">#REF!</definedName>
    <definedName name="____t7" localSheetId="17">#REF!</definedName>
    <definedName name="____t7" localSheetId="23">#REF!</definedName>
    <definedName name="____t7" localSheetId="24">#REF!</definedName>
    <definedName name="____t7" localSheetId="25">#REF!</definedName>
    <definedName name="____t7" localSheetId="26">#REF!</definedName>
    <definedName name="____t7">#REF!</definedName>
    <definedName name="___t4" localSheetId="14">#REF!</definedName>
    <definedName name="___t4" localSheetId="17">#REF!</definedName>
    <definedName name="___t4" localSheetId="23">#REF!</definedName>
    <definedName name="___t4" localSheetId="24">#REF!</definedName>
    <definedName name="___t4" localSheetId="25">#REF!</definedName>
    <definedName name="___t4" localSheetId="26">#REF!</definedName>
    <definedName name="___t4">#REF!</definedName>
    <definedName name="___t7" localSheetId="14">#REF!</definedName>
    <definedName name="___t7" localSheetId="17">#REF!</definedName>
    <definedName name="___t7" localSheetId="23">#REF!</definedName>
    <definedName name="___t7" localSheetId="24">#REF!</definedName>
    <definedName name="___t7" localSheetId="25">#REF!</definedName>
    <definedName name="___t7" localSheetId="26">#REF!</definedName>
    <definedName name="___t7">#REF!</definedName>
    <definedName name="__t4" localSheetId="14">#REF!</definedName>
    <definedName name="__t4" localSheetId="17">#REF!</definedName>
    <definedName name="__t4" localSheetId="23">#REF!</definedName>
    <definedName name="__t4" localSheetId="24">#REF!</definedName>
    <definedName name="__t4" localSheetId="25">#REF!</definedName>
    <definedName name="__t4" localSheetId="26">#REF!</definedName>
    <definedName name="__t4">#REF!</definedName>
    <definedName name="__t7" localSheetId="14">#REF!</definedName>
    <definedName name="__t7" localSheetId="17">#REF!</definedName>
    <definedName name="__t7" localSheetId="23">#REF!</definedName>
    <definedName name="__t7" localSheetId="24">#REF!</definedName>
    <definedName name="__t7" localSheetId="25">#REF!</definedName>
    <definedName name="__t7" localSheetId="26">#REF!</definedName>
    <definedName name="__t7">#REF!</definedName>
    <definedName name="_1t4_" localSheetId="14">#REF!</definedName>
    <definedName name="_1t4_" localSheetId="17">#REF!</definedName>
    <definedName name="_1t4_" localSheetId="23">#REF!</definedName>
    <definedName name="_1t4_" localSheetId="24">#REF!</definedName>
    <definedName name="_1t4_" localSheetId="25">#REF!</definedName>
    <definedName name="_1t4_" localSheetId="26">#REF!</definedName>
    <definedName name="_1t4_">#REF!</definedName>
    <definedName name="_2t7_" localSheetId="14">#REF!</definedName>
    <definedName name="_2t7_" localSheetId="17">#REF!</definedName>
    <definedName name="_2t7_" localSheetId="23">#REF!</definedName>
    <definedName name="_2t7_" localSheetId="24">#REF!</definedName>
    <definedName name="_2t7_" localSheetId="25">#REF!</definedName>
    <definedName name="_2t7_" localSheetId="26">#REF!</definedName>
    <definedName name="_2t7_">#REF!</definedName>
    <definedName name="_xlnm._FilterDatabase" localSheetId="23" hidden="1">'22'!$A$4:$D$4</definedName>
    <definedName name="_xlnm._FilterDatabase" localSheetId="24" hidden="1">#REF!</definedName>
    <definedName name="_xlnm._FilterDatabase" localSheetId="25" hidden="1">'24'!$A$4:$H$4</definedName>
    <definedName name="_xlnm._FilterDatabase" localSheetId="26" hidden="1">#REF!</definedName>
    <definedName name="_xlnm._FilterDatabase" hidden="1">#REF!</definedName>
    <definedName name="_Order1" hidden="1">255</definedName>
    <definedName name="_Order2" hidden="1">255</definedName>
    <definedName name="_t4" localSheetId="14">#REF!</definedName>
    <definedName name="_t4" localSheetId="17">#REF!</definedName>
    <definedName name="_t4" localSheetId="23">#REF!</definedName>
    <definedName name="_t4" localSheetId="24">#REF!</definedName>
    <definedName name="_t4" localSheetId="25">#REF!</definedName>
    <definedName name="_t4" localSheetId="26">#REF!</definedName>
    <definedName name="_t4">#REF!</definedName>
    <definedName name="_t7" localSheetId="14">#REF!</definedName>
    <definedName name="_t7" localSheetId="17">#REF!</definedName>
    <definedName name="_t7" localSheetId="23">#REF!</definedName>
    <definedName name="_t7" localSheetId="24">#REF!</definedName>
    <definedName name="_t7" localSheetId="25">#REF!</definedName>
    <definedName name="_t7" localSheetId="26">#REF!</definedName>
    <definedName name="_t7">#REF!</definedName>
    <definedName name="A" localSheetId="14">#REF!</definedName>
    <definedName name="A" localSheetId="17">#REF!</definedName>
    <definedName name="A" localSheetId="23">#REF!</definedName>
    <definedName name="A" localSheetId="24">#REF!</definedName>
    <definedName name="A" localSheetId="25">#REF!</definedName>
    <definedName name="A" localSheetId="26">#REF!</definedName>
    <definedName name="A">#REF!</definedName>
    <definedName name="aa" localSheetId="14">#REF!</definedName>
    <definedName name="aa" localSheetId="17">#REF!</definedName>
    <definedName name="aa" localSheetId="23">#REF!</definedName>
    <definedName name="aa" localSheetId="24">#REF!</definedName>
    <definedName name="aa" localSheetId="25">#REF!</definedName>
    <definedName name="aa" localSheetId="26">#REF!</definedName>
    <definedName name="aa">#REF!</definedName>
    <definedName name="aaaagfdsafsd">#N/A</definedName>
    <definedName name="aas">#N/A</definedName>
    <definedName name="ABC" localSheetId="14">#REF!</definedName>
    <definedName name="ABC" localSheetId="17">#REF!</definedName>
    <definedName name="ABC" localSheetId="23">#REF!</definedName>
    <definedName name="ABC" localSheetId="24">#REF!</definedName>
    <definedName name="ABC" localSheetId="25">#REF!</definedName>
    <definedName name="ABC" localSheetId="26">#REF!</definedName>
    <definedName name="ABC">#REF!</definedName>
    <definedName name="ABD" localSheetId="14">#REF!</definedName>
    <definedName name="ABD" localSheetId="17">#REF!</definedName>
    <definedName name="ABD" localSheetId="23">#REF!</definedName>
    <definedName name="ABD" localSheetId="24">#REF!</definedName>
    <definedName name="ABD" localSheetId="25">#REF!</definedName>
    <definedName name="ABD" localSheetId="26">#REF!</definedName>
    <definedName name="ABD">#REF!</definedName>
    <definedName name="AccessDatabase" hidden="1">"D:\文_件\省长专项\2000省长专项审批.mdb"</definedName>
    <definedName name="ad" localSheetId="14">#REF!</definedName>
    <definedName name="ad" localSheetId="17">#REF!</definedName>
    <definedName name="ad" localSheetId="23">#REF!</definedName>
    <definedName name="ad" localSheetId="24">#REF!</definedName>
    <definedName name="ad" localSheetId="25">#REF!</definedName>
    <definedName name="ad" localSheetId="26">#REF!</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jgfdajfajd">#N/A</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14">#REF!</definedName>
    <definedName name="county" localSheetId="17">#REF!</definedName>
    <definedName name="county" localSheetId="23">#REF!</definedName>
    <definedName name="county" localSheetId="24">#REF!</definedName>
    <definedName name="county" localSheetId="25">#REF!</definedName>
    <definedName name="county" localSheetId="26">#REF!</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 localSheetId="14">#REF!</definedName>
    <definedName name="data" localSheetId="17">#REF!</definedName>
    <definedName name="data" localSheetId="23">#REF!</definedName>
    <definedName name="data" localSheetId="24">#REF!</definedName>
    <definedName name="data" localSheetId="25">#REF!</definedName>
    <definedName name="data" localSheetId="26">#REF!</definedName>
    <definedName name="data">#REF!</definedName>
    <definedName name="Database" localSheetId="14">#REF!</definedName>
    <definedName name="Database" localSheetId="17">#REF!</definedName>
    <definedName name="Database" localSheetId="23">#REF!</definedName>
    <definedName name="Database" localSheetId="24">#REF!</definedName>
    <definedName name="Database" localSheetId="25">#REF!</definedName>
    <definedName name="Database">#REF!</definedName>
    <definedName name="database10" localSheetId="14">#REF!</definedName>
    <definedName name="database10" localSheetId="17">#REF!</definedName>
    <definedName name="database10" localSheetId="23">#REF!</definedName>
    <definedName name="database10" localSheetId="24">#REF!</definedName>
    <definedName name="database10" localSheetId="25">#REF!</definedName>
    <definedName name="database10" localSheetId="26">#REF!</definedName>
    <definedName name="database10">#REF!</definedName>
    <definedName name="database2" localSheetId="14">#REF!</definedName>
    <definedName name="database2" localSheetId="17">#REF!</definedName>
    <definedName name="database2" localSheetId="23">#REF!</definedName>
    <definedName name="database2" localSheetId="24">#REF!</definedName>
    <definedName name="database2" localSheetId="25">#REF!</definedName>
    <definedName name="database2" localSheetId="26">#REF!</definedName>
    <definedName name="database2">#REF!</definedName>
    <definedName name="database3" localSheetId="14">#REF!</definedName>
    <definedName name="database3" localSheetId="17">#REF!</definedName>
    <definedName name="database3" localSheetId="23">#REF!</definedName>
    <definedName name="database3" localSheetId="24">#REF!</definedName>
    <definedName name="database3" localSheetId="25">#REF!</definedName>
    <definedName name="database3" localSheetId="26">#REF!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 localSheetId="14">#REF!</definedName>
    <definedName name="df" localSheetId="17">#REF!</definedName>
    <definedName name="df" localSheetId="23">#REF!</definedName>
    <definedName name="df" localSheetId="24">#REF!</definedName>
    <definedName name="df" localSheetId="25">#REF!</definedName>
    <definedName name="df" localSheetId="26">#REF!</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 localSheetId="14">#REF!</definedName>
    <definedName name="dsaa" localSheetId="17">#REF!</definedName>
    <definedName name="dsaa" localSheetId="23">#REF!</definedName>
    <definedName name="dsaa" localSheetId="24">#REF!</definedName>
    <definedName name="dsaa" localSheetId="25">#REF!</definedName>
    <definedName name="dsaa" localSheetId="26">#REF!</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 localSheetId="14">#REF!</definedName>
    <definedName name="dw" localSheetId="17">#REF!</definedName>
    <definedName name="dw" localSheetId="23">#REF!</definedName>
    <definedName name="dw" localSheetId="24">#REF!</definedName>
    <definedName name="dw" localSheetId="25">#REF!</definedName>
    <definedName name="dw" localSheetId="26">#REF!</definedName>
    <definedName name="dw">#REF!</definedName>
    <definedName name="e">#N/A</definedName>
    <definedName name="E206." localSheetId="14">#REF!</definedName>
    <definedName name="E206." localSheetId="17">#REF!</definedName>
    <definedName name="E206." localSheetId="23">#REF!</definedName>
    <definedName name="E206." localSheetId="24">#REF!</definedName>
    <definedName name="E206." localSheetId="25">#REF!</definedName>
    <definedName name="E206." localSheetId="26">#REF!</definedName>
    <definedName name="E206.">#REF!</definedName>
    <definedName name="ee" localSheetId="14">#REF!</definedName>
    <definedName name="ee" localSheetId="17">#REF!</definedName>
    <definedName name="ee" localSheetId="23">#REF!</definedName>
    <definedName name="ee" localSheetId="24">#REF!</definedName>
    <definedName name="ee" localSheetId="25">#REF!</definedName>
    <definedName name="ee" localSheetId="26">#REF!</definedName>
    <definedName name="ee">#REF!</definedName>
    <definedName name="eee" localSheetId="14">#REF!</definedName>
    <definedName name="eee" localSheetId="17">#REF!</definedName>
    <definedName name="eee" localSheetId="23">#REF!</definedName>
    <definedName name="eee" localSheetId="24">#REF!</definedName>
    <definedName name="eee" localSheetId="25">#REF!</definedName>
    <definedName name="eee" localSheetId="26">#REF!</definedName>
    <definedName name="eee">#REF!</definedName>
    <definedName name="ef" localSheetId="14" hidden="1">#REF!</definedName>
    <definedName name="ef" localSheetId="17" hidden="1">#REF!</definedName>
    <definedName name="ef" localSheetId="23" hidden="1">#REF!</definedName>
    <definedName name="ef" localSheetId="24" hidden="1">#REF!</definedName>
    <definedName name="ef" localSheetId="25" hidden="1">#REF!</definedName>
    <definedName name="ef" localSheetId="26" hidden="1">#REF!</definedName>
    <definedName name="ef" hidden="1">#REF!</definedName>
    <definedName name="f">#N/A</definedName>
    <definedName name="fd" localSheetId="14">#REF!</definedName>
    <definedName name="fd" localSheetId="17">#REF!</definedName>
    <definedName name="fd" localSheetId="23">#REF!</definedName>
    <definedName name="fd" localSheetId="24">#REF!</definedName>
    <definedName name="fd" localSheetId="25">#REF!</definedName>
    <definedName name="fd" localSheetId="26">#REF!</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 localSheetId="14">#REF!</definedName>
    <definedName name="ff" localSheetId="17">#REF!</definedName>
    <definedName name="ff" localSheetId="23">#REF!</definedName>
    <definedName name="ff" localSheetId="24">#REF!</definedName>
    <definedName name="ff" localSheetId="25">#REF!</definedName>
    <definedName name="ff" localSheetId="26">#REF!</definedName>
    <definedName name="ff">#REF!</definedName>
    <definedName name="ffdfdsaafds">#N/A</definedName>
    <definedName name="fff" localSheetId="14">#REF!</definedName>
    <definedName name="fff" localSheetId="17">#REF!</definedName>
    <definedName name="fff" localSheetId="23">#REF!</definedName>
    <definedName name="fff" localSheetId="24">#REF!</definedName>
    <definedName name="fff" localSheetId="25">#REF!</definedName>
    <definedName name="fff" localSheetId="26">#REF!</definedName>
    <definedName name="fff">#REF!</definedName>
    <definedName name="fg">#N/A</definedName>
    <definedName name="fgdh">#N/A</definedName>
    <definedName name="fgh" localSheetId="14">#REF!</definedName>
    <definedName name="fgh" localSheetId="17">#REF!</definedName>
    <definedName name="fgh" localSheetId="23">#REF!</definedName>
    <definedName name="fgh" localSheetId="24">#REF!</definedName>
    <definedName name="fgh" localSheetId="25">#REF!</definedName>
    <definedName name="fgh" localSheetId="26">#REF!</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localSheetId="14" hidden="1">#REF!</definedName>
    <definedName name="fliter1" localSheetId="17" hidden="1">#REF!</definedName>
    <definedName name="fliter1" localSheetId="23" hidden="1">#REF!</definedName>
    <definedName name="fliter1" localSheetId="24" hidden="1">#REF!</definedName>
    <definedName name="fliter1" localSheetId="25" hidden="1">#REF!</definedName>
    <definedName name="fliter1" localSheetId="26" hidden="1">#REF!</definedName>
    <definedName name="fliter1" hidden="1">#REF!</definedName>
    <definedName name="fsa">#N/A</definedName>
    <definedName name="fsafffdsfdsa">#N/A</definedName>
    <definedName name="fsafsdfdsa">#N/A</definedName>
    <definedName name="fw_0" localSheetId="14">#REF!</definedName>
    <definedName name="fw_0" localSheetId="17">#REF!</definedName>
    <definedName name="fw_0" localSheetId="23">#REF!</definedName>
    <definedName name="fw_0" localSheetId="24">#REF!</definedName>
    <definedName name="fw_0" localSheetId="25">#REF!</definedName>
    <definedName name="fw_0" localSheetId="26">#REF!</definedName>
    <definedName name="fw_0">#REF!</definedName>
    <definedName name="g">#N/A</definedName>
    <definedName name="gadsfawe">#N/A</definedName>
    <definedName name="gafsafas">#N/A</definedName>
    <definedName name="gagssd">#N/A</definedName>
    <definedName name="gasdgfasgas">#N/A</definedName>
    <definedName name="GB养老保险缴费比例">0.28</definedName>
    <definedName name="gf" localSheetId="14">#REF!</definedName>
    <definedName name="gf" localSheetId="17">#REF!</definedName>
    <definedName name="gf" localSheetId="23">#REF!</definedName>
    <definedName name="gf" localSheetId="24">#REF!</definedName>
    <definedName name="gf" localSheetId="25">#REF!</definedName>
    <definedName name="gf" localSheetId="26">#REF!</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h">#N/A</definedName>
    <definedName name="hdfgh">#N/A</definedName>
    <definedName name="hg">#N/A</definedName>
    <definedName name="hgfh">#N/A</definedName>
    <definedName name="hgj">#N/A</definedName>
    <definedName name="hhfk">#N/A</definedName>
    <definedName name="hhhh" localSheetId="14">#REF!</definedName>
    <definedName name="hhhh" localSheetId="17">#REF!</definedName>
    <definedName name="hhhh" localSheetId="23">#REF!</definedName>
    <definedName name="hhhh" localSheetId="24">#REF!</definedName>
    <definedName name="hhhh" localSheetId="25">#REF!</definedName>
    <definedName name="hhhh" localSheetId="26">#REF!</definedName>
    <definedName name="hhhh">#REF!</definedName>
    <definedName name="hj">#N/A</definedName>
    <definedName name="hjhgj">#N/A</definedName>
    <definedName name="hjk">#N/A</definedName>
    <definedName name="hjkjhl">#N/A</definedName>
    <definedName name="hjkl">#N/A</definedName>
    <definedName name="hkjfgkjhkhj">#N/A</definedName>
    <definedName name="HWSheet">1</definedName>
    <definedName name="i">#N/A</definedName>
    <definedName name="j">#N/A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JS省行" localSheetId="17">INDEX('16'!JS省份,ROW()-12,0)</definedName>
    <definedName name="JS省行" localSheetId="23">INDEX('22'!JS省份,ROW()-12,0)</definedName>
    <definedName name="JS省行" localSheetId="24">INDEX('23'!JS省份,ROW()-12,0)</definedName>
    <definedName name="JS省行" localSheetId="25">INDEX('24'!JS省份,ROW()-12,0)</definedName>
    <definedName name="JS省行" localSheetId="26">INDEX('25'!JS省份,ROW()-12,0)</definedName>
    <definedName name="JS省行">INDEX(JS省份,ROW()-12,0)</definedName>
    <definedName name="k">#N/A</definedName>
    <definedName name="kdfkasj">#N/A</definedName>
    <definedName name="kg">#N/A</definedName>
    <definedName name="kgak">#N/A</definedName>
    <definedName name="kjhljk">#N/A</definedName>
    <definedName name="kjhluyi">#N/A</definedName>
    <definedName name="kjlhj">#N/A</definedName>
    <definedName name="kkkk" localSheetId="14">#REF!</definedName>
    <definedName name="kkkk" localSheetId="17">#REF!</definedName>
    <definedName name="kkkk" localSheetId="23">#REF!</definedName>
    <definedName name="kkkk" localSheetId="24">#REF!</definedName>
    <definedName name="kkkk" localSheetId="25">#REF!</definedName>
    <definedName name="kkkk" localSheetId="26">#REF!</definedName>
    <definedName name="kkkk">#REF!</definedName>
    <definedName name="l">#N/A</definedName>
    <definedName name="lkghjk">#N/A</definedName>
    <definedName name="lkjhh">#N/A</definedName>
    <definedName name="luil">#N/A</definedName>
    <definedName name="mj" localSheetId="14">#REF!</definedName>
    <definedName name="mj" localSheetId="17">#REF!</definedName>
    <definedName name="mj" localSheetId="23">#REF!</definedName>
    <definedName name="mj" localSheetId="24">#REF!</definedName>
    <definedName name="mj" localSheetId="25">#REF!</definedName>
    <definedName name="mj" localSheetId="26">#REF!</definedName>
    <definedName name="mj">#REF!</definedName>
    <definedName name="Module.Prix_SMC">#N/A</definedName>
    <definedName name="_xlnm.Print_Area" localSheetId="2">'01'!$B$1:$G$117</definedName>
    <definedName name="_xlnm.Print_Area" localSheetId="3">'02'!$B$1:$G$53</definedName>
    <definedName name="_xlnm.Print_Area" localSheetId="4">'03'!$B$1:$G$1358</definedName>
    <definedName name="_xlnm.Print_Area" localSheetId="5">'04'!$B$2:$G$53</definedName>
    <definedName name="_xlnm.Print_Area" localSheetId="6">'05'!$B$1:$G$298</definedName>
    <definedName name="_xlnm.Print_Area" localSheetId="7">'06'!$A$1:$F$43</definedName>
    <definedName name="_xlnm.Print_Area" localSheetId="8">'07'!$A$1:$F$29</definedName>
    <definedName name="_xlnm.Print_Area" localSheetId="9">'08'!$A$1:$F$38</definedName>
    <definedName name="_xlnm.Print_Area" localSheetId="10">'09'!$A$1:$F$22</definedName>
    <definedName name="_xlnm.Print_Area" localSheetId="11">'10'!$A$1:$F$20</definedName>
    <definedName name="_xlnm.Print_Area" localSheetId="12">'11'!$B$1:$E$121</definedName>
    <definedName name="_xlnm.Print_Area" localSheetId="13">'12'!$B$1:$E$52</definedName>
    <definedName name="_xlnm.Print_Area" localSheetId="14">'13'!$B$1:$E$1346</definedName>
    <definedName name="_xlnm.Print_Area" localSheetId="15">'14'!$A$1:$B$32</definedName>
    <definedName name="_xlnm.Print_Area" localSheetId="16">'15'!$B$1:$E$52</definedName>
    <definedName name="_xlnm.Print_Area" localSheetId="17">'16'!$B$1:$E$303</definedName>
    <definedName name="_xlnm.Print_Area" localSheetId="18">'17'!$A$1:$D$42</definedName>
    <definedName name="_xlnm.Print_Area" localSheetId="19">'18'!$A$1:$D$28</definedName>
    <definedName name="_xlnm.Print_Area" localSheetId="20">'19'!$A$1:$D$37</definedName>
    <definedName name="_xlnm.Print_Area" localSheetId="21">'20'!$A$1:$D$21</definedName>
    <definedName name="_xlnm.Print_Area" localSheetId="22">'21'!$A$1:$D$19</definedName>
    <definedName name="_xlnm.Print_Area" localSheetId="23">'22'!$A$1:$D$39</definedName>
    <definedName name="_xlnm.Print_Area" localSheetId="24">'23'!$A$1:$L$24</definedName>
    <definedName name="_xlnm.Print_Area" localSheetId="25">'24'!$A$1:$D$36</definedName>
    <definedName name="_xlnm.Print_Area" localSheetId="0">封面!$A$1:$C$7</definedName>
    <definedName name="_xlnm.Print_Area" localSheetId="1">目录!$A$1:$A$27</definedName>
    <definedName name="_xlnm.Print_Area">#N/A</definedName>
    <definedName name="Print_Area_1">#N/A</definedName>
    <definedName name="Print_Area_MI" localSheetId="14">#REF!</definedName>
    <definedName name="Print_Area_MI" localSheetId="17">#REF!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#REF!</definedName>
    <definedName name="_xlnm.Print_Titles" localSheetId="2">'01'!$1:$4</definedName>
    <definedName name="_xlnm.Print_Titles" localSheetId="3">'02'!$1:$4</definedName>
    <definedName name="_xlnm.Print_Titles" localSheetId="4">'03'!$1:$4</definedName>
    <definedName name="_xlnm.Print_Titles" localSheetId="5">'04'!$1:$4</definedName>
    <definedName name="_xlnm.Print_Titles" localSheetId="6">'05'!$1:$4</definedName>
    <definedName name="_xlnm.Print_Titles" localSheetId="7">'06'!$1:$4</definedName>
    <definedName name="_xlnm.Print_Titles" localSheetId="8">'07'!$1:$4</definedName>
    <definedName name="_xlnm.Print_Titles" localSheetId="9">'08'!$1:$4</definedName>
    <definedName name="_xlnm.Print_Titles" localSheetId="10">'09'!$1:$4</definedName>
    <definedName name="_xlnm.Print_Titles" localSheetId="11">'10'!$1:$4</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23">'22'!$1:$4</definedName>
    <definedName name="_xlnm.Print_Titles" localSheetId="25">'24'!$1:$4</definedName>
    <definedName name="_xlnm.Print_Titles" localSheetId="1">目录!$1:$2</definedName>
    <definedName name="_xlnm.Print_Titles">#N/A</definedName>
    <definedName name="Print_Titles_1">#N/A</definedName>
    <definedName name="Prix_SMC">#N/A</definedName>
    <definedName name="q" localSheetId="14">#REF!</definedName>
    <definedName name="q" localSheetId="17">#REF!</definedName>
    <definedName name="q" localSheetId="23">#REF!</definedName>
    <definedName name="q" localSheetId="24">#REF!</definedName>
    <definedName name="q" localSheetId="25">#REF!</definedName>
    <definedName name="q" localSheetId="26">#REF!</definedName>
    <definedName name="q">#REF!</definedName>
    <definedName name="rf" localSheetId="14">#REF!</definedName>
    <definedName name="rf" localSheetId="17">#REF!</definedName>
    <definedName name="rf" localSheetId="23">#REF!</definedName>
    <definedName name="rf" localSheetId="24">#REF!</definedName>
    <definedName name="rf" localSheetId="25">#REF!</definedName>
    <definedName name="rf" localSheetId="26">#REF!</definedName>
    <definedName name="rf">#REF!</definedName>
    <definedName name="rrrr" localSheetId="14">#REF!</definedName>
    <definedName name="rrrr" localSheetId="17">#REF!</definedName>
    <definedName name="rrrr" localSheetId="23">#REF!</definedName>
    <definedName name="rrrr" localSheetId="24">#REF!</definedName>
    <definedName name="rrrr" localSheetId="25">#REF!</definedName>
    <definedName name="rrrr" localSheetId="26">#REF!</definedName>
    <definedName name="rrrr">#REF!</definedName>
    <definedName name="rt" localSheetId="14">#REF!</definedName>
    <definedName name="rt" localSheetId="17">#REF!</definedName>
    <definedName name="rt" localSheetId="23">#REF!</definedName>
    <definedName name="rt" localSheetId="24">#REF!</definedName>
    <definedName name="rt" localSheetId="25">#REF!</definedName>
    <definedName name="rt" localSheetId="26">#REF!</definedName>
    <definedName name="rt">#REF!</definedName>
    <definedName name="rwerwe" localSheetId="14">#REF!</definedName>
    <definedName name="rwerwe" localSheetId="17">#REF!</definedName>
    <definedName name="rwerwe" localSheetId="23">#REF!</definedName>
    <definedName name="rwerwe" localSheetId="24">#REF!</definedName>
    <definedName name="rwerwe" localSheetId="25">#REF!</definedName>
    <definedName name="rwerwe" localSheetId="26">#REF!</definedName>
    <definedName name="rwerwe">#REF!</definedName>
    <definedName name="s" localSheetId="14">#REF!</definedName>
    <definedName name="s" localSheetId="17">#REF!</definedName>
    <definedName name="s" localSheetId="23">#REF!</definedName>
    <definedName name="s" localSheetId="24">#REF!</definedName>
    <definedName name="s" localSheetId="25">#REF!</definedName>
    <definedName name="s" localSheetId="26">#REF!</definedName>
    <definedName name="s">#REF!</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 localSheetId="14" hidden="1">#REF!</definedName>
    <definedName name="sd" localSheetId="17" hidden="1">#REF!</definedName>
    <definedName name="sd" localSheetId="23" hidden="1">#REF!</definedName>
    <definedName name="sd" localSheetId="24" hidden="1">#REF!</definedName>
    <definedName name="sd" localSheetId="25" hidden="1">#REF!</definedName>
    <definedName name="sd" localSheetId="26" hidden="1">#REF!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s" localSheetId="14">#REF!</definedName>
    <definedName name="ss" localSheetId="17">#REF!</definedName>
    <definedName name="ss" localSheetId="23">#REF!</definedName>
    <definedName name="ss" localSheetId="24">#REF!</definedName>
    <definedName name="ss" localSheetId="25">#REF!</definedName>
    <definedName name="ss" localSheetId="26">#REF!</definedName>
    <definedName name="ss">#REF!</definedName>
    <definedName name="ssfafag">#N/A</definedName>
    <definedName name="TableName">"Dummy"</definedName>
    <definedName name="tr" localSheetId="14">#REF!</definedName>
    <definedName name="tr" localSheetId="17">#REF!</definedName>
    <definedName name="tr" localSheetId="23">#REF!</definedName>
    <definedName name="tr" localSheetId="24">#REF!</definedName>
    <definedName name="tr" localSheetId="25">#REF!</definedName>
    <definedName name="tr" localSheetId="26">#REF!</definedName>
    <definedName name="tr">#REF!</definedName>
    <definedName name="try">#N/A</definedName>
    <definedName name="tt" localSheetId="14">#REF!</definedName>
    <definedName name="tt" localSheetId="17">#REF!</definedName>
    <definedName name="tt" localSheetId="23">#REF!</definedName>
    <definedName name="tt" localSheetId="24">#REF!</definedName>
    <definedName name="tt" localSheetId="25">#REF!</definedName>
    <definedName name="tt" localSheetId="26">#REF!</definedName>
    <definedName name="tt">#REF!</definedName>
    <definedName name="ttt" localSheetId="14">#REF!</definedName>
    <definedName name="ttt" localSheetId="17">#REF!</definedName>
    <definedName name="ttt" localSheetId="23">#REF!</definedName>
    <definedName name="ttt" localSheetId="24">#REF!</definedName>
    <definedName name="ttt" localSheetId="25">#REF!</definedName>
    <definedName name="ttt" localSheetId="26">#REF!</definedName>
    <definedName name="ttt">#REF!</definedName>
    <definedName name="tttt" localSheetId="14">#REF!</definedName>
    <definedName name="tttt" localSheetId="17">#REF!</definedName>
    <definedName name="tttt" localSheetId="23">#REF!</definedName>
    <definedName name="tttt" localSheetId="24">#REF!</definedName>
    <definedName name="tttt" localSheetId="25">#REF!</definedName>
    <definedName name="tttt" localSheetId="26">#REF!</definedName>
    <definedName name="tttt">#REF!</definedName>
    <definedName name="uu" localSheetId="14">#REF!</definedName>
    <definedName name="uu" localSheetId="17">#REF!</definedName>
    <definedName name="uu" localSheetId="23">#REF!</definedName>
    <definedName name="uu" localSheetId="24">#REF!</definedName>
    <definedName name="uu" localSheetId="25">#REF!</definedName>
    <definedName name="uu" localSheetId="26">#REF!</definedName>
    <definedName name="uu">#REF!</definedName>
    <definedName name="uyi">#N/A</definedName>
    <definedName name="w" localSheetId="14">#REF!</definedName>
    <definedName name="w" localSheetId="17">#REF!</definedName>
    <definedName name="w" localSheetId="23">#REF!</definedName>
    <definedName name="w" localSheetId="24">#REF!</definedName>
    <definedName name="w" localSheetId="25">#REF!</definedName>
    <definedName name="w" localSheetId="26">#REF!</definedName>
    <definedName name="w">#REF!</definedName>
    <definedName name="we" localSheetId="14">#REF!</definedName>
    <definedName name="we" localSheetId="17">#REF!</definedName>
    <definedName name="we" localSheetId="23">#REF!</definedName>
    <definedName name="we" localSheetId="24">#REF!</definedName>
    <definedName name="we" localSheetId="25">#REF!</definedName>
    <definedName name="we" localSheetId="26">#REF!</definedName>
    <definedName name="we">#REF!</definedName>
    <definedName name="ws" localSheetId="14">#REF!</definedName>
    <definedName name="ws" localSheetId="17">#REF!</definedName>
    <definedName name="ws" localSheetId="23">#REF!</definedName>
    <definedName name="ws" localSheetId="24">#REF!</definedName>
    <definedName name="ws" localSheetId="25">#REF!</definedName>
    <definedName name="ws" localSheetId="26">#REF!</definedName>
    <definedName name="ws">#REF!</definedName>
    <definedName name="ww" localSheetId="14" hidden="1">#REF!</definedName>
    <definedName name="ww" localSheetId="17" hidden="1">#REF!</definedName>
    <definedName name="ww" localSheetId="23" hidden="1">#REF!</definedName>
    <definedName name="ww" localSheetId="24" hidden="1">#REF!</definedName>
    <definedName name="ww" localSheetId="25" hidden="1">#REF!</definedName>
    <definedName name="ww" localSheetId="26" hidden="1">#REF!</definedName>
    <definedName name="ww" hidden="1">#REF!</definedName>
    <definedName name="www" localSheetId="14">#REF!</definedName>
    <definedName name="www" localSheetId="17">#REF!</definedName>
    <definedName name="www" localSheetId="23">#REF!</definedName>
    <definedName name="www" localSheetId="24">#REF!</definedName>
    <definedName name="www" localSheetId="25">#REF!</definedName>
    <definedName name="www" localSheetId="26">#REF!</definedName>
    <definedName name="www">#REF!</definedName>
    <definedName name="y" localSheetId="14">#REF!</definedName>
    <definedName name="y" localSheetId="17">#REF!</definedName>
    <definedName name="y" localSheetId="23">#REF!</definedName>
    <definedName name="y" localSheetId="24">#REF!</definedName>
    <definedName name="y" localSheetId="25">#REF!</definedName>
    <definedName name="y" localSheetId="26">#REF!</definedName>
    <definedName name="y">#REF!</definedName>
    <definedName name="yyyy" localSheetId="14">#REF!</definedName>
    <definedName name="yyyy" localSheetId="17">#REF!</definedName>
    <definedName name="yyyy" localSheetId="23">#REF!</definedName>
    <definedName name="yyyy" localSheetId="24">#REF!</definedName>
    <definedName name="yyyy" localSheetId="25">#REF!</definedName>
    <definedName name="yyyy" localSheetId="26">#REF!</definedName>
    <definedName name="yyyy">#REF!</definedName>
    <definedName name="部" localSheetId="14">#REF!</definedName>
    <definedName name="部" localSheetId="17">#REF!</definedName>
    <definedName name="部" localSheetId="23">#REF!</definedName>
    <definedName name="部" localSheetId="24">#REF!</definedName>
    <definedName name="部" localSheetId="25">#REF!</definedName>
    <definedName name="部" localSheetId="26">#REF!</definedName>
    <definedName name="部">#REF!</definedName>
    <definedName name="财政供养" localSheetId="14">#REF!</definedName>
    <definedName name="财政供养" localSheetId="17">#REF!</definedName>
    <definedName name="财政供养" localSheetId="23">#REF!</definedName>
    <definedName name="财政供养" localSheetId="24">#REF!</definedName>
    <definedName name="财政供养" localSheetId="25">#REF!</definedName>
    <definedName name="财政供养" localSheetId="26">#REF!</definedName>
    <definedName name="财政供养">#REF!</definedName>
    <definedName name="赤字县图" localSheetId="14">#REF!</definedName>
    <definedName name="赤字县图" localSheetId="17">#REF!</definedName>
    <definedName name="赤字县图" localSheetId="23">#REF!</definedName>
    <definedName name="赤字县图" localSheetId="24">#REF!</definedName>
    <definedName name="赤字县图" localSheetId="25">#REF!</definedName>
    <definedName name="赤字县图" localSheetId="26">#REF!</definedName>
    <definedName name="赤字县图">#REF!</definedName>
    <definedName name="处室" localSheetId="14">#REF!</definedName>
    <definedName name="处室" localSheetId="17">#REF!</definedName>
    <definedName name="处室" localSheetId="23">#REF!</definedName>
    <definedName name="处室" localSheetId="24">#REF!</definedName>
    <definedName name="处室" localSheetId="25">#REF!</definedName>
    <definedName name="处室" localSheetId="26">#REF!</definedName>
    <definedName name="处室">#REF!</definedName>
    <definedName name="大幅度" localSheetId="14">#REF!</definedName>
    <definedName name="大幅度" localSheetId="17">#REF!</definedName>
    <definedName name="大幅度" localSheetId="23">#REF!</definedName>
    <definedName name="大幅度" localSheetId="24">#REF!</definedName>
    <definedName name="大幅度" localSheetId="25">#REF!</definedName>
    <definedName name="大幅度" localSheetId="26">#REF!</definedName>
    <definedName name="大幅度">#REF!</definedName>
    <definedName name="地税" localSheetId="14" hidden="1">#REF!</definedName>
    <definedName name="地税" localSheetId="17" hidden="1">#REF!</definedName>
    <definedName name="地税" localSheetId="23" hidden="1">#REF!</definedName>
    <definedName name="地税" localSheetId="24" hidden="1">#REF!</definedName>
    <definedName name="地税" localSheetId="25" hidden="1">#REF!</definedName>
    <definedName name="地税" localSheetId="26" hidden="1">#REF!</definedName>
    <definedName name="地税" hidden="1">#REF!</definedName>
    <definedName name="饿" localSheetId="14">#REF!</definedName>
    <definedName name="饿" localSheetId="17">#REF!</definedName>
    <definedName name="饿" localSheetId="23">#REF!</definedName>
    <definedName name="饿" localSheetId="24">#REF!</definedName>
    <definedName name="饿" localSheetId="25">#REF!</definedName>
    <definedName name="饿" localSheetId="26">#REF!</definedName>
    <definedName name="饿">#REF!</definedName>
    <definedName name="凤飞飞" localSheetId="14" hidden="1">#REF!</definedName>
    <definedName name="凤飞飞" localSheetId="17" hidden="1">#REF!</definedName>
    <definedName name="凤飞飞" localSheetId="23" hidden="1">#REF!</definedName>
    <definedName name="凤飞飞" localSheetId="24" hidden="1">#REF!</definedName>
    <definedName name="凤飞飞" localSheetId="25" hidden="1">#REF!</definedName>
    <definedName name="凤飞飞" localSheetId="26" hidden="1">#REF!</definedName>
    <definedName name="凤飞飞" hidden="1">#REF!</definedName>
    <definedName name="还有" localSheetId="14">#REF!</definedName>
    <definedName name="还有" localSheetId="17">#REF!</definedName>
    <definedName name="还有" localSheetId="23">#REF!</definedName>
    <definedName name="还有" localSheetId="24">#REF!</definedName>
    <definedName name="还有" localSheetId="25">#REF!</definedName>
    <definedName name="还有" localSheetId="26">#REF!</definedName>
    <definedName name="还有">#REF!</definedName>
    <definedName name="汇率" localSheetId="14">#REF!</definedName>
    <definedName name="汇率" localSheetId="17">#REF!</definedName>
    <definedName name="汇率" localSheetId="23">#REF!</definedName>
    <definedName name="汇率" localSheetId="24">#REF!</definedName>
    <definedName name="汇率" localSheetId="25">#REF!</definedName>
    <definedName name="汇率" localSheetId="26">#REF!</definedName>
    <definedName name="汇率">#REF!</definedName>
    <definedName name="基金处室" localSheetId="14">#REF!</definedName>
    <definedName name="基金处室" localSheetId="17">#REF!</definedName>
    <definedName name="基金处室" localSheetId="23">#REF!</definedName>
    <definedName name="基金处室" localSheetId="24">#REF!</definedName>
    <definedName name="基金处室" localSheetId="25">#REF!</definedName>
    <definedName name="基金处室" localSheetId="26">#REF!</definedName>
    <definedName name="基金处室">#REF!</definedName>
    <definedName name="基金金额" localSheetId="14">#REF!</definedName>
    <definedName name="基金金额" localSheetId="17">#REF!</definedName>
    <definedName name="基金金额" localSheetId="23">#REF!</definedName>
    <definedName name="基金金额" localSheetId="24">#REF!</definedName>
    <definedName name="基金金额" localSheetId="25">#REF!</definedName>
    <definedName name="基金金额" localSheetId="26">#REF!</definedName>
    <definedName name="基金金额">#REF!</definedName>
    <definedName name="基金科目" localSheetId="14">#REF!</definedName>
    <definedName name="基金科目" localSheetId="17">#REF!</definedName>
    <definedName name="基金科目" localSheetId="23">#REF!</definedName>
    <definedName name="基金科目" localSheetId="24">#REF!</definedName>
    <definedName name="基金科目" localSheetId="25">#REF!</definedName>
    <definedName name="基金科目" localSheetId="26">#REF!</definedName>
    <definedName name="基金科目">#REF!</definedName>
    <definedName name="基金类型" localSheetId="14">#REF!</definedName>
    <definedName name="基金类型" localSheetId="17">#REF!</definedName>
    <definedName name="基金类型" localSheetId="23">#REF!</definedName>
    <definedName name="基金类型" localSheetId="24">#REF!</definedName>
    <definedName name="基金类型" localSheetId="25">#REF!</definedName>
    <definedName name="基金类型" localSheetId="26">#REF!</definedName>
    <definedName name="基金类型">#REF!</definedName>
    <definedName name="交集补助比例">1/2</definedName>
    <definedName name="金额" localSheetId="14">#REF!</definedName>
    <definedName name="金额" localSheetId="17">#REF!</definedName>
    <definedName name="金额" localSheetId="23">#REF!</definedName>
    <definedName name="金额" localSheetId="24">#REF!</definedName>
    <definedName name="金额" localSheetId="25">#REF!</definedName>
    <definedName name="金额" localSheetId="26">#REF!</definedName>
    <definedName name="金额">#REF!</definedName>
    <definedName name="科目" localSheetId="14">#REF!</definedName>
    <definedName name="科目" localSheetId="17">#REF!</definedName>
    <definedName name="科目" localSheetId="23">#REF!</definedName>
    <definedName name="科目" localSheetId="24">#REF!</definedName>
    <definedName name="科目" localSheetId="25">#REF!</definedName>
    <definedName name="科目" localSheetId="26">#REF!</definedName>
    <definedName name="科目">#REF!</definedName>
    <definedName name="类型" localSheetId="14">#REF!</definedName>
    <definedName name="类型" localSheetId="17">#REF!</definedName>
    <definedName name="类型" localSheetId="23">#REF!</definedName>
    <definedName name="类型" localSheetId="24">#REF!</definedName>
    <definedName name="类型" localSheetId="25">#REF!</definedName>
    <definedName name="类型" localSheetId="26">#REF!</definedName>
    <definedName name="类型">#REF!</definedName>
    <definedName name="其他补助比例">40%</definedName>
    <definedName name="其他限制开发区资金规模">10</definedName>
    <definedName name="日" localSheetId="14">#REF!</definedName>
    <definedName name="日" localSheetId="17">#REF!</definedName>
    <definedName name="日" localSheetId="23">#REF!</definedName>
    <definedName name="日" localSheetId="24">#REF!</definedName>
    <definedName name="日" localSheetId="25">#REF!</definedName>
    <definedName name="日" localSheetId="26">#REF!</definedName>
    <definedName name="日">#REF!</definedName>
    <definedName name="山东各县" localSheetId="14">#REF!</definedName>
    <definedName name="山东各县" localSheetId="17">#REF!</definedName>
    <definedName name="山东各县" localSheetId="23">#REF!</definedName>
    <definedName name="山东各县" localSheetId="24">#REF!</definedName>
    <definedName name="山东各县" localSheetId="25">#REF!</definedName>
    <definedName name="山东各县" localSheetId="26">#REF!</definedName>
    <definedName name="山东各县">#REF!</definedName>
    <definedName name="生产列1" localSheetId="14">#REF!</definedName>
    <definedName name="生产列1" localSheetId="17">#REF!</definedName>
    <definedName name="生产列1" localSheetId="23">#REF!</definedName>
    <definedName name="生产列1" localSheetId="24">#REF!</definedName>
    <definedName name="生产列1" localSheetId="25">#REF!</definedName>
    <definedName name="生产列1" localSheetId="26">#REF!</definedName>
    <definedName name="生产列1">#REF!</definedName>
    <definedName name="生产列11" localSheetId="14">#REF!</definedName>
    <definedName name="生产列11" localSheetId="17">#REF!</definedName>
    <definedName name="生产列11" localSheetId="23">#REF!</definedName>
    <definedName name="生产列11" localSheetId="24">#REF!</definedName>
    <definedName name="生产列11" localSheetId="25">#REF!</definedName>
    <definedName name="生产列11" localSheetId="26">#REF!</definedName>
    <definedName name="生产列11">#REF!</definedName>
    <definedName name="生产列15" localSheetId="14">#REF!</definedName>
    <definedName name="生产列15" localSheetId="17">#REF!</definedName>
    <definedName name="生产列15" localSheetId="23">#REF!</definedName>
    <definedName name="生产列15" localSheetId="24">#REF!</definedName>
    <definedName name="生产列15" localSheetId="25">#REF!</definedName>
    <definedName name="生产列15" localSheetId="26">#REF!</definedName>
    <definedName name="生产列15">#REF!</definedName>
    <definedName name="生产列16" localSheetId="14">#REF!</definedName>
    <definedName name="生产列16" localSheetId="17">#REF!</definedName>
    <definedName name="生产列16" localSheetId="23">#REF!</definedName>
    <definedName name="生产列16" localSheetId="24">#REF!</definedName>
    <definedName name="生产列16" localSheetId="25">#REF!</definedName>
    <definedName name="生产列16" localSheetId="26">#REF!</definedName>
    <definedName name="生产列16">#REF!</definedName>
    <definedName name="生产列17" localSheetId="14">#REF!</definedName>
    <definedName name="生产列17" localSheetId="17">#REF!</definedName>
    <definedName name="生产列17" localSheetId="23">#REF!</definedName>
    <definedName name="生产列17" localSheetId="24">#REF!</definedName>
    <definedName name="生产列17" localSheetId="25">#REF!</definedName>
    <definedName name="生产列17" localSheetId="26">#REF!</definedName>
    <definedName name="生产列17">#REF!</definedName>
    <definedName name="生产列19" localSheetId="14">#REF!</definedName>
    <definedName name="生产列19" localSheetId="17">#REF!</definedName>
    <definedName name="生产列19" localSheetId="23">#REF!</definedName>
    <definedName name="生产列19" localSheetId="24">#REF!</definedName>
    <definedName name="生产列19" localSheetId="25">#REF!</definedName>
    <definedName name="生产列19" localSheetId="26">#REF!</definedName>
    <definedName name="生产列19">#REF!</definedName>
    <definedName name="生产列2" localSheetId="14">#REF!</definedName>
    <definedName name="生产列2" localSheetId="17">#REF!</definedName>
    <definedName name="生产列2" localSheetId="23">#REF!</definedName>
    <definedName name="生产列2" localSheetId="24">#REF!</definedName>
    <definedName name="生产列2" localSheetId="25">#REF!</definedName>
    <definedName name="生产列2" localSheetId="26">#REF!</definedName>
    <definedName name="生产列2">#REF!</definedName>
    <definedName name="生产列20" localSheetId="14">#REF!</definedName>
    <definedName name="生产列20" localSheetId="17">#REF!</definedName>
    <definedName name="生产列20" localSheetId="23">#REF!</definedName>
    <definedName name="生产列20" localSheetId="24">#REF!</definedName>
    <definedName name="生产列20" localSheetId="25">#REF!</definedName>
    <definedName name="生产列20" localSheetId="26">#REF!</definedName>
    <definedName name="生产列20">#REF!</definedName>
    <definedName name="生产列3" localSheetId="14">#REF!</definedName>
    <definedName name="生产列3" localSheetId="17">#REF!</definedName>
    <definedName name="生产列3" localSheetId="23">#REF!</definedName>
    <definedName name="生产列3" localSheetId="24">#REF!</definedName>
    <definedName name="生产列3" localSheetId="25">#REF!</definedName>
    <definedName name="生产列3" localSheetId="26">#REF!</definedName>
    <definedName name="生产列3">#REF!</definedName>
    <definedName name="生产列4" localSheetId="14">#REF!</definedName>
    <definedName name="生产列4" localSheetId="17">#REF!</definedName>
    <definedName name="生产列4" localSheetId="23">#REF!</definedName>
    <definedName name="生产列4" localSheetId="24">#REF!</definedName>
    <definedName name="生产列4" localSheetId="25">#REF!</definedName>
    <definedName name="生产列4" localSheetId="26">#REF!</definedName>
    <definedName name="生产列4">#REF!</definedName>
    <definedName name="生产列5" localSheetId="14">#REF!</definedName>
    <definedName name="生产列5" localSheetId="17">#REF!</definedName>
    <definedName name="生产列5" localSheetId="23">#REF!</definedName>
    <definedName name="生产列5" localSheetId="24">#REF!</definedName>
    <definedName name="生产列5" localSheetId="25">#REF!</definedName>
    <definedName name="生产列5" localSheetId="26">#REF!</definedName>
    <definedName name="生产列5">#REF!</definedName>
    <definedName name="生产列6" localSheetId="14">#REF!</definedName>
    <definedName name="生产列6" localSheetId="17">#REF!</definedName>
    <definedName name="生产列6" localSheetId="23">#REF!</definedName>
    <definedName name="生产列6" localSheetId="24">#REF!</definedName>
    <definedName name="生产列6" localSheetId="25">#REF!</definedName>
    <definedName name="生产列6" localSheetId="26">#REF!</definedName>
    <definedName name="生产列6">#REF!</definedName>
    <definedName name="生产列7" localSheetId="14">#REF!</definedName>
    <definedName name="生产列7" localSheetId="17">#REF!</definedName>
    <definedName name="生产列7" localSheetId="23">#REF!</definedName>
    <definedName name="生产列7" localSheetId="24">#REF!</definedName>
    <definedName name="生产列7" localSheetId="25">#REF!</definedName>
    <definedName name="生产列7" localSheetId="26">#REF!</definedName>
    <definedName name="生产列7">#REF!</definedName>
    <definedName name="生产列8" localSheetId="14">#REF!</definedName>
    <definedName name="生产列8" localSheetId="17">#REF!</definedName>
    <definedName name="生产列8" localSheetId="23">#REF!</definedName>
    <definedName name="生产列8" localSheetId="24">#REF!</definedName>
    <definedName name="生产列8" localSheetId="25">#REF!</definedName>
    <definedName name="生产列8" localSheetId="26">#REF!</definedName>
    <definedName name="生产列8">#REF!</definedName>
    <definedName name="生产列9" localSheetId="14">#REF!</definedName>
    <definedName name="生产列9" localSheetId="17">#REF!</definedName>
    <definedName name="生产列9" localSheetId="23">#REF!</definedName>
    <definedName name="生产列9" localSheetId="24">#REF!</definedName>
    <definedName name="生产列9" localSheetId="25">#REF!</definedName>
    <definedName name="生产列9" localSheetId="26">#REF!</definedName>
    <definedName name="生产列9">#REF!</definedName>
    <definedName name="生产期" localSheetId="14">#REF!</definedName>
    <definedName name="生产期" localSheetId="17">#REF!</definedName>
    <definedName name="生产期" localSheetId="23">#REF!</definedName>
    <definedName name="生产期" localSheetId="24">#REF!</definedName>
    <definedName name="生产期" localSheetId="25">#REF!</definedName>
    <definedName name="生产期" localSheetId="26">#REF!</definedName>
    <definedName name="生产期">#REF!</definedName>
    <definedName name="生产期1" localSheetId="14">#REF!</definedName>
    <definedName name="生产期1" localSheetId="17">#REF!</definedName>
    <definedName name="生产期1" localSheetId="23">#REF!</definedName>
    <definedName name="生产期1" localSheetId="24">#REF!</definedName>
    <definedName name="生产期1" localSheetId="25">#REF!</definedName>
    <definedName name="生产期1" localSheetId="26">#REF!</definedName>
    <definedName name="生产期1">#REF!</definedName>
    <definedName name="生产期11" localSheetId="14">#REF!</definedName>
    <definedName name="生产期11" localSheetId="17">#REF!</definedName>
    <definedName name="生产期11" localSheetId="23">#REF!</definedName>
    <definedName name="生产期11" localSheetId="24">#REF!</definedName>
    <definedName name="生产期11" localSheetId="25">#REF!</definedName>
    <definedName name="生产期11" localSheetId="26">#REF!</definedName>
    <definedName name="生产期11">#REF!</definedName>
    <definedName name="生产期123" localSheetId="14">#REF!</definedName>
    <definedName name="生产期123" localSheetId="17">#REF!</definedName>
    <definedName name="生产期123" localSheetId="23">#REF!</definedName>
    <definedName name="生产期123" localSheetId="24">#REF!</definedName>
    <definedName name="生产期123" localSheetId="25">#REF!</definedName>
    <definedName name="生产期123" localSheetId="26">#REF!</definedName>
    <definedName name="生产期123">#REF!</definedName>
    <definedName name="生产期15" localSheetId="14">#REF!</definedName>
    <definedName name="生产期15" localSheetId="17">#REF!</definedName>
    <definedName name="生产期15" localSheetId="23">#REF!</definedName>
    <definedName name="生产期15" localSheetId="24">#REF!</definedName>
    <definedName name="生产期15" localSheetId="25">#REF!</definedName>
    <definedName name="生产期15" localSheetId="26">#REF!</definedName>
    <definedName name="生产期15">#REF!</definedName>
    <definedName name="生产期16" localSheetId="14">#REF!</definedName>
    <definedName name="生产期16" localSheetId="17">#REF!</definedName>
    <definedName name="生产期16" localSheetId="23">#REF!</definedName>
    <definedName name="生产期16" localSheetId="24">#REF!</definedName>
    <definedName name="生产期16" localSheetId="25">#REF!</definedName>
    <definedName name="生产期16" localSheetId="26">#REF!</definedName>
    <definedName name="生产期16">#REF!</definedName>
    <definedName name="生产期17" localSheetId="14">#REF!</definedName>
    <definedName name="生产期17" localSheetId="17">#REF!</definedName>
    <definedName name="生产期17" localSheetId="23">#REF!</definedName>
    <definedName name="生产期17" localSheetId="24">#REF!</definedName>
    <definedName name="生产期17" localSheetId="25">#REF!</definedName>
    <definedName name="生产期17" localSheetId="26">#REF!</definedName>
    <definedName name="生产期17">#REF!</definedName>
    <definedName name="生产期19" localSheetId="14">#REF!</definedName>
    <definedName name="生产期19" localSheetId="17">#REF!</definedName>
    <definedName name="生产期19" localSheetId="23">#REF!</definedName>
    <definedName name="生产期19" localSheetId="24">#REF!</definedName>
    <definedName name="生产期19" localSheetId="25">#REF!</definedName>
    <definedName name="生产期19" localSheetId="26">#REF!</definedName>
    <definedName name="生产期19">#REF!</definedName>
    <definedName name="生产期2" localSheetId="14">#REF!</definedName>
    <definedName name="生产期2" localSheetId="17">#REF!</definedName>
    <definedName name="生产期2" localSheetId="23">#REF!</definedName>
    <definedName name="生产期2" localSheetId="24">#REF!</definedName>
    <definedName name="生产期2" localSheetId="25">#REF!</definedName>
    <definedName name="生产期2" localSheetId="26">#REF!</definedName>
    <definedName name="生产期2">#REF!</definedName>
    <definedName name="生产期20" localSheetId="14">#REF!</definedName>
    <definedName name="生产期20" localSheetId="17">#REF!</definedName>
    <definedName name="生产期20" localSheetId="23">#REF!</definedName>
    <definedName name="生产期20" localSheetId="24">#REF!</definedName>
    <definedName name="生产期20" localSheetId="25">#REF!</definedName>
    <definedName name="生产期20" localSheetId="26">#REF!</definedName>
    <definedName name="生产期20">#REF!</definedName>
    <definedName name="生产期3" localSheetId="14">#REF!</definedName>
    <definedName name="生产期3" localSheetId="17">#REF!</definedName>
    <definedName name="生产期3" localSheetId="23">#REF!</definedName>
    <definedName name="生产期3" localSheetId="24">#REF!</definedName>
    <definedName name="生产期3" localSheetId="25">#REF!</definedName>
    <definedName name="生产期3" localSheetId="26">#REF!</definedName>
    <definedName name="生产期3">#REF!</definedName>
    <definedName name="生产期4" localSheetId="14">#REF!</definedName>
    <definedName name="生产期4" localSheetId="17">#REF!</definedName>
    <definedName name="生产期4" localSheetId="23">#REF!</definedName>
    <definedName name="生产期4" localSheetId="24">#REF!</definedName>
    <definedName name="生产期4" localSheetId="25">#REF!</definedName>
    <definedName name="生产期4" localSheetId="26">#REF!</definedName>
    <definedName name="生产期4">#REF!</definedName>
    <definedName name="生产期5" localSheetId="14">#REF!</definedName>
    <definedName name="生产期5" localSheetId="17">#REF!</definedName>
    <definedName name="生产期5" localSheetId="23">#REF!</definedName>
    <definedName name="生产期5" localSheetId="24">#REF!</definedName>
    <definedName name="生产期5" localSheetId="25">#REF!</definedName>
    <definedName name="生产期5" localSheetId="26">#REF!</definedName>
    <definedName name="生产期5">#REF!</definedName>
    <definedName name="生产期6" localSheetId="14">#REF!</definedName>
    <definedName name="生产期6" localSheetId="17">#REF!</definedName>
    <definedName name="生产期6" localSheetId="23">#REF!</definedName>
    <definedName name="生产期6" localSheetId="24">#REF!</definedName>
    <definedName name="生产期6" localSheetId="25">#REF!</definedName>
    <definedName name="生产期6" localSheetId="26">#REF!</definedName>
    <definedName name="生产期6">#REF!</definedName>
    <definedName name="生产期7" localSheetId="14">#REF!</definedName>
    <definedName name="生产期7" localSheetId="17">#REF!</definedName>
    <definedName name="生产期7" localSheetId="23">#REF!</definedName>
    <definedName name="生产期7" localSheetId="24">#REF!</definedName>
    <definedName name="生产期7" localSheetId="25">#REF!</definedName>
    <definedName name="生产期7" localSheetId="26">#REF!</definedName>
    <definedName name="生产期7">#REF!</definedName>
    <definedName name="生产期8" localSheetId="14">#REF!</definedName>
    <definedName name="生产期8" localSheetId="17">#REF!</definedName>
    <definedName name="生产期8" localSheetId="23">#REF!</definedName>
    <definedName name="生产期8" localSheetId="24">#REF!</definedName>
    <definedName name="生产期8" localSheetId="25">#REF!</definedName>
    <definedName name="生产期8" localSheetId="26">#REF!</definedName>
    <definedName name="生产期8">#REF!</definedName>
    <definedName name="生产期9" localSheetId="14">#REF!</definedName>
    <definedName name="生产期9" localSheetId="17">#REF!</definedName>
    <definedName name="生产期9" localSheetId="23">#REF!</definedName>
    <definedName name="生产期9" localSheetId="24">#REF!</definedName>
    <definedName name="生产期9" localSheetId="25">#REF!</definedName>
    <definedName name="生产期9" localSheetId="26">#REF!</definedName>
    <definedName name="生产期9">#REF!</definedName>
    <definedName name="生态区层次明细" localSheetId="14" hidden="1">#REF!</definedName>
    <definedName name="生态区层次明细" localSheetId="17" hidden="1">#REF!</definedName>
    <definedName name="生态区层次明细" localSheetId="23" hidden="1">#REF!</definedName>
    <definedName name="生态区层次明细" localSheetId="24" hidden="1">#REF!</definedName>
    <definedName name="生态区层次明细" localSheetId="25" hidden="1">#REF!</definedName>
    <definedName name="生态区层次明细" localSheetId="26" hidden="1">#REF!</definedName>
    <definedName name="生态区层次明细" hidden="1">#REF!</definedName>
    <definedName name="是" localSheetId="14">#REF!</definedName>
    <definedName name="是" localSheetId="17">#REF!</definedName>
    <definedName name="是" localSheetId="23">#REF!</definedName>
    <definedName name="是" localSheetId="24">#REF!</definedName>
    <definedName name="是" localSheetId="25">#REF!</definedName>
    <definedName name="是" localSheetId="26">#REF!</definedName>
    <definedName name="是">#REF!</definedName>
    <definedName name="新表" localSheetId="14">#REF!</definedName>
    <definedName name="新表" localSheetId="17">#REF!</definedName>
    <definedName name="新表" localSheetId="23">#REF!</definedName>
    <definedName name="新表" localSheetId="24">#REF!</definedName>
    <definedName name="新表" localSheetId="25">#REF!</definedName>
    <definedName name="新表" localSheetId="26">#REF!</definedName>
    <definedName name="新表">#REF!</definedName>
    <definedName name="增支比例">0.8</definedName>
    <definedName name="专项收入年初预算数" localSheetId="3">#REF!</definedName>
    <definedName name="专项收入年初预算数" localSheetId="4">#REF!</definedName>
    <definedName name="专项收入年初预算数" localSheetId="7">#REF!</definedName>
    <definedName name="专项收入年初预算数" localSheetId="8">#REF!</definedName>
    <definedName name="专项收入年初预算数" localSheetId="9">#REF!</definedName>
    <definedName name="专项收入年初预算数" localSheetId="10">#REF!</definedName>
    <definedName name="专项收入年初预算数" localSheetId="11">#REF!</definedName>
    <definedName name="专项收入年初预算数" localSheetId="13">#REF!</definedName>
    <definedName name="专项收入年初预算数" localSheetId="14">#REF!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#REF!</definedName>
    <definedName name="专项收入全年预计数" localSheetId="3">#REF!</definedName>
    <definedName name="专项收入全年预计数" localSheetId="4">#REF!</definedName>
    <definedName name="专项收入全年预计数" localSheetId="7">#REF!</definedName>
    <definedName name="专项收入全年预计数" localSheetId="8">#REF!</definedName>
    <definedName name="专项收入全年预计数" localSheetId="9">#REF!</definedName>
    <definedName name="专项收入全年预计数" localSheetId="10">#REF!</definedName>
    <definedName name="专项收入全年预计数" localSheetId="11">#REF!</definedName>
    <definedName name="专项收入全年预计数" localSheetId="13">#REF!</definedName>
    <definedName name="专项收入全年预计数" localSheetId="14">#REF!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#REF!</definedName>
    <definedName name="最终下达表" localSheetId="14">#REF!</definedName>
    <definedName name="最终下达表" localSheetId="17">#REF!</definedName>
    <definedName name="最终下达表" localSheetId="23">#REF!</definedName>
    <definedName name="最终下达表" localSheetId="24">#REF!</definedName>
    <definedName name="最终下达表" localSheetId="25">#REF!</definedName>
    <definedName name="最终下达表" localSheetId="26">#REF!</definedName>
    <definedName name="最终下达表">#REF!</definedName>
    <definedName name="전" localSheetId="14">#REF!</definedName>
    <definedName name="전" localSheetId="17">#REF!</definedName>
    <definedName name="전" localSheetId="23">#REF!</definedName>
    <definedName name="전" localSheetId="24">#REF!</definedName>
    <definedName name="전" localSheetId="25">#REF!</definedName>
    <definedName name="전" localSheetId="26">#REF!</definedName>
    <definedName name="전">#REF!</definedName>
    <definedName name="주택사업본부" localSheetId="14">#REF!</definedName>
    <definedName name="주택사업본부" localSheetId="17">#REF!</definedName>
    <definedName name="주택사업본부" localSheetId="23">#REF!</definedName>
    <definedName name="주택사업본부" localSheetId="24">#REF!</definedName>
    <definedName name="주택사업본부" localSheetId="25">#REF!</definedName>
    <definedName name="주택사업본부" localSheetId="26">#REF!</definedName>
    <definedName name="주택사업본부">#REF!</definedName>
    <definedName name="철구사업본부" localSheetId="14">#REF!</definedName>
    <definedName name="철구사업본부" localSheetId="17">#REF!</definedName>
    <definedName name="철구사업본부" localSheetId="23">#REF!</definedName>
    <definedName name="철구사업본부" localSheetId="24">#REF!</definedName>
    <definedName name="철구사업본부" localSheetId="25">#REF!</definedName>
    <definedName name="철구사업본부" localSheetId="26">#REF!</definedName>
    <definedName name="철구사업본부">#REF!</definedName>
  </definedNames>
  <calcPr calcId="144525" fullPrecision="0"/>
</workbook>
</file>

<file path=xl/sharedStrings.xml><?xml version="1.0" encoding="utf-8"?>
<sst xmlns="http://schemas.openxmlformats.org/spreadsheetml/2006/main" count="7592" uniqueCount="3473">
  <si>
    <t xml:space="preserve">                                                   
                                             （内部文件    注意保存）</t>
  </si>
  <si>
    <t>永    仁    县</t>
  </si>
  <si>
    <t>2024年地方财政预算执行情况和2025年地方财政预算（草案）</t>
  </si>
  <si>
    <t xml:space="preserve"> </t>
  </si>
  <si>
    <t>永仁县财政局编制</t>
  </si>
  <si>
    <t>目   录</t>
  </si>
  <si>
    <r>
      <rPr>
        <sz val="20"/>
        <color theme="1"/>
        <rFont val="Times New Roman"/>
        <charset val="134"/>
      </rPr>
      <t>2024</t>
    </r>
    <r>
      <rPr>
        <sz val="20"/>
        <color theme="1"/>
        <rFont val="方正仿宋简体"/>
        <charset val="134"/>
      </rPr>
      <t>年永仁县一般公共预算收支情况表</t>
    </r>
    <r>
      <rPr>
        <sz val="20"/>
        <color theme="1"/>
        <rFont val="Times New Roman"/>
        <charset val="134"/>
      </rPr>
      <t>…………………………  1</t>
    </r>
  </si>
  <si>
    <r>
      <rPr>
        <sz val="20"/>
        <color theme="1"/>
        <rFont val="Times New Roman"/>
        <charset val="134"/>
      </rPr>
      <t>2024</t>
    </r>
    <r>
      <rPr>
        <sz val="20"/>
        <color theme="1"/>
        <rFont val="方正仿宋简体"/>
        <charset val="134"/>
      </rPr>
      <t>年永仁县一般公共预算收支情况表</t>
    </r>
    <r>
      <rPr>
        <sz val="20"/>
        <color theme="1"/>
        <rFont val="Times New Roman"/>
        <charset val="134"/>
      </rPr>
      <t>…………………………  6</t>
    </r>
  </si>
  <si>
    <r>
      <rPr>
        <sz val="20"/>
        <color theme="1"/>
        <rFont val="Times New Roman"/>
        <charset val="134"/>
      </rPr>
      <t>2024</t>
    </r>
    <r>
      <rPr>
        <sz val="20"/>
        <color theme="1"/>
        <rFont val="方正仿宋简体"/>
        <charset val="134"/>
      </rPr>
      <t>年永仁县一般公共预算支出执行情况表</t>
    </r>
    <r>
      <rPr>
        <sz val="20"/>
        <color theme="1"/>
        <rFont val="Times New Roman"/>
        <charset val="134"/>
      </rPr>
      <t>……………………  8</t>
    </r>
  </si>
  <si>
    <r>
      <rPr>
        <sz val="20"/>
        <color theme="1"/>
        <rFont val="Times New Roman"/>
        <charset val="134"/>
      </rPr>
      <t>2024</t>
    </r>
    <r>
      <rPr>
        <sz val="20"/>
        <color theme="1"/>
        <rFont val="方正仿宋简体"/>
        <charset val="134"/>
      </rPr>
      <t>年永仁县政府性基金预算收入执行情况表</t>
    </r>
    <r>
      <rPr>
        <sz val="20"/>
        <color theme="1"/>
        <rFont val="Times New Roman"/>
        <charset val="134"/>
      </rPr>
      <t>………………… 10</t>
    </r>
  </si>
  <si>
    <r>
      <rPr>
        <sz val="20"/>
        <color theme="1"/>
        <rFont val="Times New Roman"/>
        <charset val="134"/>
      </rPr>
      <t>2024</t>
    </r>
    <r>
      <rPr>
        <sz val="20"/>
        <color theme="1"/>
        <rFont val="方正仿宋简体"/>
        <charset val="134"/>
      </rPr>
      <t>年永仁县政府性基金预算支出执行情况表</t>
    </r>
    <r>
      <rPr>
        <sz val="20"/>
        <color theme="1"/>
        <rFont val="Times New Roman"/>
        <charset val="134"/>
      </rPr>
      <t>………………… 12</t>
    </r>
  </si>
  <si>
    <r>
      <rPr>
        <sz val="20"/>
        <color theme="1"/>
        <rFont val="Times New Roman"/>
        <charset val="134"/>
      </rPr>
      <t>2024</t>
    </r>
    <r>
      <rPr>
        <sz val="20"/>
        <color theme="1"/>
        <rFont val="方正仿宋简体"/>
        <charset val="134"/>
      </rPr>
      <t>年永仁县国有资本经营预算收入执行情况表</t>
    </r>
    <r>
      <rPr>
        <sz val="20"/>
        <color theme="1"/>
        <rFont val="Times New Roman"/>
        <charset val="134"/>
      </rPr>
      <t>……………… 14</t>
    </r>
  </si>
  <si>
    <r>
      <rPr>
        <sz val="20"/>
        <color theme="1"/>
        <rFont val="Times New Roman"/>
        <charset val="134"/>
      </rPr>
      <t>2024</t>
    </r>
    <r>
      <rPr>
        <sz val="20"/>
        <color theme="1"/>
        <rFont val="方正仿宋简体"/>
        <charset val="134"/>
      </rPr>
      <t>年永仁县国有资本经营预算支出执行情况表</t>
    </r>
    <r>
      <rPr>
        <sz val="20"/>
        <color theme="1"/>
        <rFont val="Times New Roman"/>
        <charset val="134"/>
      </rPr>
      <t>……………… 16</t>
    </r>
  </si>
  <si>
    <r>
      <rPr>
        <sz val="20"/>
        <color theme="1"/>
        <rFont val="Times New Roman"/>
        <charset val="134"/>
      </rPr>
      <t>2024</t>
    </r>
    <r>
      <rPr>
        <sz val="20"/>
        <color theme="1"/>
        <rFont val="方正仿宋简体"/>
        <charset val="134"/>
      </rPr>
      <t>年永仁县社会保险基金收入执行情况表</t>
    </r>
    <r>
      <rPr>
        <sz val="20"/>
        <color theme="1"/>
        <rFont val="Times New Roman"/>
        <charset val="134"/>
      </rPr>
      <t>…………………… 18</t>
    </r>
  </si>
  <si>
    <r>
      <rPr>
        <sz val="20"/>
        <color theme="1"/>
        <rFont val="Times New Roman"/>
        <charset val="134"/>
      </rPr>
      <t>2024</t>
    </r>
    <r>
      <rPr>
        <sz val="20"/>
        <color theme="1"/>
        <rFont val="方正仿宋简体"/>
        <charset val="134"/>
      </rPr>
      <t>年永仁县社会保险基金支出执行情况表</t>
    </r>
    <r>
      <rPr>
        <sz val="20"/>
        <color theme="1"/>
        <rFont val="Times New Roman"/>
        <charset val="134"/>
      </rPr>
      <t>…………………… 19</t>
    </r>
  </si>
  <si>
    <r>
      <rPr>
        <sz val="20"/>
        <color theme="1"/>
        <rFont val="Times New Roman"/>
        <charset val="134"/>
      </rPr>
      <t>2024</t>
    </r>
    <r>
      <rPr>
        <sz val="20"/>
        <color theme="1"/>
        <rFont val="方正仿宋简体"/>
        <charset val="134"/>
      </rPr>
      <t>年永仁县社会保险基金结余执行情况表</t>
    </r>
    <r>
      <rPr>
        <sz val="20"/>
        <color theme="1"/>
        <rFont val="Times New Roman"/>
        <charset val="134"/>
      </rPr>
      <t>…………………… 20</t>
    </r>
  </si>
  <si>
    <r>
      <rPr>
        <sz val="20"/>
        <color theme="1"/>
        <rFont val="Times New Roman"/>
        <charset val="134"/>
      </rPr>
      <t>2025</t>
    </r>
    <r>
      <rPr>
        <sz val="20"/>
        <color theme="1"/>
        <rFont val="方正仿宋简体"/>
        <charset val="134"/>
      </rPr>
      <t>年永仁县一般公共预算收支情况表</t>
    </r>
    <r>
      <rPr>
        <sz val="20"/>
        <color theme="1"/>
        <rFont val="Times New Roman"/>
        <charset val="134"/>
      </rPr>
      <t>………………………… 21</t>
    </r>
  </si>
  <si>
    <r>
      <rPr>
        <sz val="20"/>
        <color theme="1"/>
        <rFont val="Times New Roman"/>
        <charset val="134"/>
      </rPr>
      <t>2025</t>
    </r>
    <r>
      <rPr>
        <sz val="20"/>
        <color theme="1"/>
        <rFont val="方正仿宋简体"/>
        <charset val="134"/>
      </rPr>
      <t>年永仁县一般公共预算收支情况表</t>
    </r>
    <r>
      <rPr>
        <sz val="20"/>
        <color theme="1"/>
        <rFont val="Times New Roman"/>
        <charset val="134"/>
      </rPr>
      <t>………………………… 22</t>
    </r>
  </si>
  <si>
    <r>
      <rPr>
        <sz val="20"/>
        <color theme="1"/>
        <rFont val="Times New Roman"/>
        <charset val="134"/>
      </rPr>
      <t>2025</t>
    </r>
    <r>
      <rPr>
        <sz val="20"/>
        <color theme="1"/>
        <rFont val="方正仿宋简体"/>
        <charset val="134"/>
      </rPr>
      <t>年永仁县一般公共预算支出情况表</t>
    </r>
    <r>
      <rPr>
        <sz val="20"/>
        <color theme="1"/>
        <rFont val="Times New Roman"/>
        <charset val="134"/>
      </rPr>
      <t>………………………… 25</t>
    </r>
  </si>
  <si>
    <r>
      <rPr>
        <sz val="20"/>
        <color theme="1"/>
        <rFont val="Times New Roman"/>
        <charset val="134"/>
      </rPr>
      <t>2025</t>
    </r>
    <r>
      <rPr>
        <sz val="20"/>
        <color theme="1"/>
        <rFont val="方正仿宋简体"/>
        <charset val="134"/>
      </rPr>
      <t>年县本级一般公共预算政府预算经济分类表</t>
    </r>
    <r>
      <rPr>
        <sz val="20"/>
        <color theme="1"/>
        <rFont val="宋体"/>
        <charset val="134"/>
      </rPr>
      <t>（</t>
    </r>
    <r>
      <rPr>
        <sz val="20"/>
        <color theme="1"/>
        <rFont val="方正仿宋简体"/>
        <charset val="134"/>
      </rPr>
      <t>基本支出</t>
    </r>
    <r>
      <rPr>
        <sz val="20"/>
        <color theme="1"/>
        <rFont val="宋体"/>
        <charset val="134"/>
      </rPr>
      <t>）</t>
    </r>
    <r>
      <rPr>
        <sz val="20"/>
        <color theme="1"/>
        <rFont val="Times New Roman"/>
        <charset val="134"/>
      </rPr>
      <t>28</t>
    </r>
  </si>
  <si>
    <r>
      <rPr>
        <sz val="20"/>
        <color theme="1"/>
        <rFont val="Times New Roman"/>
        <charset val="134"/>
      </rPr>
      <t>2025</t>
    </r>
    <r>
      <rPr>
        <sz val="20"/>
        <color theme="1"/>
        <rFont val="方正仿宋简体"/>
        <charset val="134"/>
      </rPr>
      <t>年永仁县政府性基金预算收入情况表</t>
    </r>
    <r>
      <rPr>
        <sz val="20"/>
        <color theme="1"/>
        <rFont val="Times New Roman"/>
        <charset val="134"/>
      </rPr>
      <t>……………………… 29</t>
    </r>
  </si>
  <si>
    <r>
      <rPr>
        <sz val="20"/>
        <color theme="1"/>
        <rFont val="Times New Roman"/>
        <charset val="134"/>
      </rPr>
      <t>2025</t>
    </r>
    <r>
      <rPr>
        <sz val="20"/>
        <color theme="1"/>
        <rFont val="方正仿宋简体"/>
        <charset val="134"/>
      </rPr>
      <t>年永仁县政府性基金预算支出情况表</t>
    </r>
    <r>
      <rPr>
        <sz val="20"/>
        <color theme="1"/>
        <rFont val="Times New Roman"/>
        <charset val="134"/>
      </rPr>
      <t>……………………… 31</t>
    </r>
  </si>
  <si>
    <r>
      <rPr>
        <sz val="20"/>
        <color theme="1"/>
        <rFont val="Times New Roman"/>
        <charset val="134"/>
      </rPr>
      <t>2025</t>
    </r>
    <r>
      <rPr>
        <sz val="20"/>
        <color theme="1"/>
        <rFont val="方正仿宋简体"/>
        <charset val="134"/>
      </rPr>
      <t>年永仁县国有资本经营收入预算情况表</t>
    </r>
    <r>
      <rPr>
        <sz val="20"/>
        <color theme="1"/>
        <rFont val="Times New Roman"/>
        <charset val="134"/>
      </rPr>
      <t>…………………… 32</t>
    </r>
  </si>
  <si>
    <r>
      <rPr>
        <sz val="20"/>
        <color theme="1"/>
        <rFont val="Times New Roman"/>
        <charset val="134"/>
      </rPr>
      <t>2025</t>
    </r>
    <r>
      <rPr>
        <sz val="20"/>
        <color theme="1"/>
        <rFont val="方正仿宋简体"/>
        <charset val="134"/>
      </rPr>
      <t>年永仁县国有资本经营支出预算情况表</t>
    </r>
    <r>
      <rPr>
        <sz val="20"/>
        <color theme="1"/>
        <rFont val="Times New Roman"/>
        <charset val="134"/>
      </rPr>
      <t>…………………… 34</t>
    </r>
  </si>
  <si>
    <r>
      <rPr>
        <sz val="20"/>
        <color theme="1"/>
        <rFont val="Times New Roman"/>
        <charset val="134"/>
      </rPr>
      <t>2025</t>
    </r>
    <r>
      <rPr>
        <sz val="20"/>
        <color theme="1"/>
        <rFont val="方正仿宋简体"/>
        <charset val="134"/>
      </rPr>
      <t>年永仁县社会保险基金收入预算情况表</t>
    </r>
    <r>
      <rPr>
        <sz val="20"/>
        <color theme="1"/>
        <rFont val="Times New Roman"/>
        <charset val="134"/>
      </rPr>
      <t>…………………… 35</t>
    </r>
  </si>
  <si>
    <r>
      <rPr>
        <sz val="20"/>
        <color theme="1"/>
        <rFont val="Times New Roman"/>
        <charset val="134"/>
      </rPr>
      <t>2025</t>
    </r>
    <r>
      <rPr>
        <sz val="20"/>
        <color theme="1"/>
        <rFont val="方正仿宋简体"/>
        <charset val="134"/>
      </rPr>
      <t>年永仁县社会保险基金支出预算情况表</t>
    </r>
    <r>
      <rPr>
        <sz val="20"/>
        <color theme="1"/>
        <rFont val="Times New Roman"/>
        <charset val="134"/>
      </rPr>
      <t>…………………… 36</t>
    </r>
  </si>
  <si>
    <r>
      <rPr>
        <sz val="20"/>
        <color theme="1"/>
        <rFont val="Times New Roman"/>
        <charset val="134"/>
      </rPr>
      <t>2025</t>
    </r>
    <r>
      <rPr>
        <sz val="20"/>
        <color theme="1"/>
        <rFont val="方正仿宋简体"/>
        <charset val="134"/>
      </rPr>
      <t>年永仁县社会保险基金结余预算情况表</t>
    </r>
    <r>
      <rPr>
        <sz val="20"/>
        <color theme="1"/>
        <rFont val="Times New Roman"/>
        <charset val="134"/>
      </rPr>
      <t>…………………… 37</t>
    </r>
  </si>
  <si>
    <r>
      <rPr>
        <sz val="20"/>
        <color theme="1"/>
        <rFont val="Times New Roman"/>
        <charset val="134"/>
      </rPr>
      <t>2024</t>
    </r>
    <r>
      <rPr>
        <sz val="20"/>
        <color theme="1"/>
        <rFont val="方正仿宋简体"/>
        <charset val="134"/>
      </rPr>
      <t>年永仁县政府债务限额和余额情况表</t>
    </r>
    <r>
      <rPr>
        <sz val="20"/>
        <color theme="1"/>
        <rFont val="Times New Roman"/>
        <charset val="134"/>
      </rPr>
      <t>……………………… 38</t>
    </r>
  </si>
  <si>
    <r>
      <rPr>
        <sz val="20"/>
        <color theme="1"/>
        <rFont val="Times New Roman"/>
        <charset val="134"/>
      </rPr>
      <t>2024</t>
    </r>
    <r>
      <rPr>
        <sz val="20"/>
        <color theme="1"/>
        <rFont val="方正仿宋简体"/>
        <charset val="134"/>
      </rPr>
      <t>年永仁县地方政府债务投向情况表</t>
    </r>
    <r>
      <rPr>
        <sz val="20"/>
        <color theme="1"/>
        <rFont val="Times New Roman"/>
        <charset val="134"/>
      </rPr>
      <t>………………………… 40</t>
    </r>
  </si>
  <si>
    <r>
      <rPr>
        <sz val="20"/>
        <color theme="1"/>
        <rFont val="Times New Roman"/>
        <charset val="134"/>
      </rPr>
      <t>2025</t>
    </r>
    <r>
      <rPr>
        <sz val="20"/>
        <color theme="1"/>
        <rFont val="方正仿宋简体"/>
        <charset val="134"/>
      </rPr>
      <t>年永仁县政府债务限额和余额情况表</t>
    </r>
    <r>
      <rPr>
        <sz val="20"/>
        <color theme="1"/>
        <rFont val="Times New Roman"/>
        <charset val="134"/>
      </rPr>
      <t>……………………… 43</t>
    </r>
  </si>
  <si>
    <r>
      <rPr>
        <sz val="20"/>
        <color theme="1"/>
        <rFont val="Times New Roman"/>
        <charset val="134"/>
      </rPr>
      <t>2024</t>
    </r>
    <r>
      <rPr>
        <sz val="20"/>
        <color theme="1"/>
        <rFont val="方正仿宋简体"/>
        <charset val="134"/>
      </rPr>
      <t>年永仁县地方政府债务限额表</t>
    </r>
    <r>
      <rPr>
        <sz val="20"/>
        <color theme="1"/>
        <rFont val="Times New Roman"/>
        <charset val="134"/>
      </rPr>
      <t>……………………………… 45</t>
    </r>
  </si>
  <si>
    <t>2024年永仁县一般公共预算收支情况表</t>
  </si>
  <si>
    <t>表一</t>
  </si>
  <si>
    <t>单位：万元</t>
  </si>
  <si>
    <t>科目编码</t>
  </si>
  <si>
    <t>项目</t>
  </si>
  <si>
    <t>比较</t>
  </si>
  <si>
    <t>打印</t>
  </si>
  <si>
    <r>
      <rPr>
        <b/>
        <sz val="14"/>
        <rFont val="宋体"/>
        <charset val="134"/>
      </rPr>
      <t>预算数</t>
    </r>
  </si>
  <si>
    <t>执行数</t>
  </si>
  <si>
    <t>101</t>
  </si>
  <si>
    <t>一、税收收入</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</si>
  <si>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</si>
  <si>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</si>
  <si>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</si>
  <si>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</si>
  <si>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</si>
  <si>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</si>
  <si>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</si>
  <si>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</si>
  <si>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</si>
  <si>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</si>
  <si>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</si>
  <si>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</si>
  <si>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</si>
  <si>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</si>
  <si>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</si>
  <si>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</si>
  <si>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</si>
  <si>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</si>
  <si>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</si>
  <si>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</si>
  <si>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</si>
  <si>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</si>
  <si>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</si>
  <si>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</si>
  <si>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</si>
  <si>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</si>
  <si>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</si>
  <si>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</si>
  <si>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</si>
  <si>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</si>
  <si>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</si>
  <si>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</si>
  <si>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</si>
  <si>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</si>
  <si>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</si>
  <si>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</si>
  <si>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</si>
  <si>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</si>
  <si>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</si>
  <si>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</si>
  <si>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</si>
  <si>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</si>
  <si>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</si>
  <si>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</si>
  <si>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</si>
  <si>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</si>
  <si>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</si>
  <si>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一般公共预算收入</t>
  </si>
  <si>
    <t>地方政府一般债务收入</t>
  </si>
  <si>
    <t>地方政府一般债券收入</t>
  </si>
  <si>
    <t>新增一般债券收入</t>
  </si>
  <si>
    <t>再融资一般债券收入</t>
  </si>
  <si>
    <t>置换一般债券收入</t>
  </si>
  <si>
    <t>地方政府向外国政府及国际金融组织借款收入</t>
  </si>
  <si>
    <t>地方政府其他一般债务收入</t>
  </si>
  <si>
    <t>转移性收入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</si>
  <si>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</si>
  <si>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</si>
  <si>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</si>
  <si>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</si>
  <si>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</si>
  <si>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</si>
  <si>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</si>
  <si>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</si>
  <si>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</si>
  <si>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</si>
  <si>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</si>
  <si>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</si>
  <si>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</si>
  <si>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</si>
  <si>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</si>
  <si>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</si>
  <si>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</si>
  <si>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</si>
  <si>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</si>
  <si>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</si>
  <si>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</si>
  <si>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</si>
  <si>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</si>
  <si>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</si>
  <si>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</si>
  <si>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</si>
  <si>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</si>
  <si>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</si>
  <si>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</si>
  <si>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</si>
  <si>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</si>
  <si>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</si>
  <si>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</si>
  <si>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</si>
  <si>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</si>
  <si>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</si>
  <si>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</si>
  <si>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</si>
  <si>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</si>
  <si>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</si>
  <si>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</si>
  <si>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</si>
  <si>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</si>
  <si>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</si>
  <si>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</si>
  <si>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</si>
  <si>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</si>
  <si>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</si>
  <si>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</si>
  <si>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</si>
  <si>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</si>
  <si>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</si>
  <si>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</si>
  <si>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</si>
  <si>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</si>
  <si>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</si>
  <si>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</si>
  <si>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</si>
  <si>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</si>
  <si>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</si>
  <si>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</si>
  <si>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</si>
  <si>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</si>
  <si>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</si>
  <si>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</si>
  <si>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</si>
  <si>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</si>
  <si>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</si>
  <si>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</si>
  <si>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</si>
  <si>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</si>
  <si>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</si>
  <si>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</si>
  <si>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接受其他地区援助收入</t>
  </si>
  <si>
    <t xml:space="preserve">   动用预算稳定调节基金</t>
  </si>
  <si>
    <t>各项收入合计</t>
  </si>
  <si>
    <t>表二</t>
  </si>
  <si>
    <t>预算数</t>
  </si>
  <si>
    <t>201</t>
  </si>
  <si>
    <t>一、一般公共服务支出</t>
  </si>
  <si>
    <t>202</t>
  </si>
  <si>
    <t>二、外交支出</t>
  </si>
  <si>
    <t>203</t>
  </si>
  <si>
    <t>三、国防支出</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</si>
  <si>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</si>
  <si>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</si>
  <si>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</si>
  <si>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</si>
  <si>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</si>
  <si>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</si>
  <si>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</si>
  <si>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</si>
  <si>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</si>
  <si>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</si>
  <si>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</si>
  <si>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</si>
  <si>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</si>
  <si>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</si>
  <si>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</si>
  <si>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</si>
  <si>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</si>
  <si>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</si>
  <si>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</si>
  <si>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</si>
  <si>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</si>
  <si>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</si>
  <si>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</si>
  <si>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</si>
  <si>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</si>
  <si>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</si>
  <si>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</si>
  <si>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</si>
  <si>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</si>
  <si>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</si>
  <si>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</si>
  <si>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</si>
  <si>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</si>
  <si>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</si>
  <si>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</si>
  <si>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</si>
  <si>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</si>
  <si>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</si>
  <si>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</si>
  <si>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</si>
  <si>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</si>
  <si>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</si>
  <si>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</si>
  <si>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一般公共预算支出</t>
  </si>
  <si>
    <t>转移性支出</t>
  </si>
  <si>
    <t xml:space="preserve">  上解支出</t>
  </si>
  <si>
    <t xml:space="preserve">    体制上解支出</t>
  </si>
  <si>
    <t xml:space="preserve">    专项上解支出</t>
  </si>
  <si>
    <t xml:space="preserve">  调出资金</t>
  </si>
  <si>
    <t xml:space="preserve">  安排预算稳定调节基金</t>
  </si>
  <si>
    <t xml:space="preserve">  补充预算周转金</t>
  </si>
  <si>
    <t xml:space="preserve">  援助其他地区支出</t>
  </si>
  <si>
    <t>地方政府一般债务还本支出</t>
  </si>
  <si>
    <t>地方政府一般债券还本支出</t>
  </si>
  <si>
    <t>通过财政资金等还本支出</t>
  </si>
  <si>
    <t>通过再融资债券还本支出</t>
  </si>
  <si>
    <t>地方政府向外国政府及国际金融组织借款还本支出</t>
  </si>
  <si>
    <t>地方政府其他一般债务还本支出</t>
  </si>
  <si>
    <t>年终结转</t>
  </si>
  <si>
    <t>各项支出合计</t>
  </si>
  <si>
    <t>2024年永仁县一般公共预算支出执行情况表</t>
  </si>
  <si>
    <t>表三</t>
  </si>
  <si>
    <t>类-款-项</t>
  </si>
  <si>
    <t>一、一般公共服务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</si>
  <si>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</si>
  <si>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</si>
  <si>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</si>
  <si>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</si>
  <si>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</si>
  <si>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</si>
  <si>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</si>
  <si>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</si>
  <si>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</si>
  <si>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</si>
  <si>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</si>
  <si>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</si>
  <si>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</si>
  <si>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</si>
  <si>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</si>
  <si>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</si>
  <si>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</si>
  <si>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</si>
  <si>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</si>
  <si>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</si>
  <si>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</si>
  <si>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</si>
  <si>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</si>
  <si>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</si>
  <si>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</si>
  <si>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</si>
  <si>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</si>
  <si>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</si>
  <si>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</si>
  <si>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</si>
  <si>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</si>
  <si>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</si>
  <si>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</si>
  <si>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</si>
  <si>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</si>
  <si>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</si>
  <si>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</si>
  <si>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</si>
  <si>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</si>
  <si>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</si>
  <si>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</si>
  <si>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</si>
  <si>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</si>
  <si>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</si>
  <si>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</si>
  <si>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</si>
  <si>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</si>
  <si>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</si>
  <si>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</si>
  <si>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</si>
  <si>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</si>
  <si>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</si>
  <si>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</si>
  <si>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</si>
  <si>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</si>
  <si>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</si>
  <si>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</si>
  <si>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</si>
  <si>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</si>
  <si>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</si>
  <si>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</si>
  <si>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</si>
  <si>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</si>
  <si>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</si>
  <si>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</si>
  <si>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</si>
  <si>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</si>
  <si>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</si>
  <si>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</si>
  <si>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</si>
  <si>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</si>
  <si>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</si>
  <si>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</si>
  <si>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</si>
  <si>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</si>
  <si>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</si>
  <si>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</si>
  <si>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</si>
  <si>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</si>
  <si>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</si>
  <si>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</si>
  <si>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</si>
  <si>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</si>
  <si>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</si>
  <si>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</si>
  <si>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</si>
  <si>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</si>
  <si>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</si>
  <si>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</si>
  <si>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</si>
  <si>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</si>
  <si>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</si>
  <si>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</si>
  <si>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</si>
  <si>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</si>
  <si>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</si>
  <si>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</si>
  <si>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</si>
  <si>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</si>
  <si>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</si>
  <si>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</si>
  <si>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</si>
  <si>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</si>
  <si>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</si>
  <si>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</si>
  <si>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</si>
  <si>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</si>
  <si>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</si>
  <si>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</si>
  <si>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</si>
  <si>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</si>
  <si>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</si>
  <si>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</si>
  <si>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</si>
  <si>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</si>
  <si>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</si>
  <si>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</si>
  <si>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</si>
  <si>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</si>
  <si>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</si>
  <si>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</si>
  <si>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</si>
  <si>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</si>
  <si>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</si>
  <si>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</si>
  <si>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</si>
  <si>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</si>
  <si>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</si>
  <si>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</si>
  <si>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</si>
  <si>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</si>
  <si>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</si>
  <si>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</si>
  <si>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</si>
  <si>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</si>
  <si>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</si>
  <si>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</si>
  <si>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</si>
  <si>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</si>
  <si>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</si>
  <si>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</si>
  <si>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</si>
  <si>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</si>
  <si>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</si>
  <si>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</si>
  <si>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</si>
  <si>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</si>
  <si>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</si>
  <si>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</si>
  <si>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</si>
  <si>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</si>
  <si>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</si>
  <si>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</si>
  <si>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</si>
  <si>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</si>
  <si>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</si>
  <si>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</si>
  <si>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</si>
  <si>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</si>
  <si>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</si>
  <si>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</si>
  <si>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</si>
  <si>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</si>
  <si>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</si>
  <si>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 xml:space="preserve">   人力资源事务</t>
  </si>
  <si>
    <t xml:space="preserve">     行政运行▲</t>
  </si>
  <si>
    <t xml:space="preserve">     一般行政管理事务▲</t>
  </si>
  <si>
    <t xml:space="preserve">     机关服务▲</t>
  </si>
  <si>
    <t xml:space="preserve">     政府特殊津贴▲</t>
  </si>
  <si>
    <t xml:space="preserve">     资助留学回国人员▲</t>
  </si>
  <si>
    <t xml:space="preserve">     博士后日常经费▲</t>
  </si>
  <si>
    <t xml:space="preserve">     引进人才费用▲</t>
  </si>
  <si>
    <t xml:space="preserve">     事业运行▲</t>
  </si>
  <si>
    <t xml:space="preserve">     其他人力资源事务支出▲</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</si>
  <si>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</si>
  <si>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</si>
  <si>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</si>
  <si>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</si>
  <si>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</si>
  <si>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</si>
  <si>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</si>
  <si>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</si>
  <si>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</si>
  <si>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</si>
  <si>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</si>
  <si>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</si>
  <si>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</si>
  <si>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</si>
  <si>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</si>
  <si>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</si>
  <si>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</si>
  <si>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</si>
  <si>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</si>
  <si>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</si>
  <si>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</si>
  <si>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</si>
  <si>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</si>
  <si>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</si>
  <si>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</si>
  <si>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</si>
  <si>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</si>
  <si>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</si>
  <si>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</si>
  <si>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</si>
  <si>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</si>
  <si>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</si>
  <si>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</si>
  <si>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</si>
  <si>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</si>
  <si>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</si>
  <si>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</si>
  <si>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</si>
  <si>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</si>
  <si>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</si>
  <si>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</si>
  <si>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</si>
  <si>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</si>
  <si>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</si>
  <si>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</si>
  <si>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</si>
  <si>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</si>
  <si>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</si>
  <si>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</si>
  <si>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</si>
  <si>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</si>
  <si>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</si>
  <si>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</si>
  <si>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</si>
  <si>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</si>
  <si>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</si>
  <si>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</si>
  <si>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</si>
  <si>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</si>
  <si>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</si>
  <si>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</si>
  <si>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</si>
  <si>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</si>
  <si>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</si>
  <si>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</si>
  <si>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</si>
  <si>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</si>
  <si>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</si>
  <si>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</si>
  <si>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</si>
  <si>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</si>
  <si>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</si>
  <si>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</si>
  <si>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</si>
  <si>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</si>
  <si>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</si>
  <si>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</si>
  <si>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</si>
  <si>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</si>
  <si>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</si>
  <si>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</si>
  <si>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</si>
  <si>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</si>
  <si>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</si>
  <si>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</si>
  <si>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</si>
  <si>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</si>
  <si>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</si>
  <si>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</si>
  <si>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</si>
  <si>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</si>
  <si>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</si>
  <si>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</si>
  <si>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</si>
  <si>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</si>
  <si>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</si>
  <si>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</si>
  <si>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</si>
  <si>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</si>
  <si>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</si>
  <si>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</si>
  <si>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</si>
  <si>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</si>
  <si>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</si>
  <si>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</si>
  <si>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</si>
  <si>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</si>
  <si>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</si>
  <si>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</si>
  <si>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</si>
  <si>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</si>
  <si>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</si>
  <si>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</si>
  <si>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</si>
  <si>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</si>
  <si>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</si>
  <si>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</si>
  <si>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</si>
  <si>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</si>
  <si>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</si>
  <si>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</si>
  <si>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</si>
  <si>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</si>
  <si>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</si>
  <si>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</si>
  <si>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</si>
  <si>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</si>
  <si>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</si>
  <si>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</si>
  <si>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</si>
  <si>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</si>
  <si>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</si>
  <si>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</si>
  <si>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</si>
  <si>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</si>
  <si>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</si>
  <si>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</si>
  <si>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</si>
  <si>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</si>
  <si>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</si>
  <si>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</si>
  <si>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</si>
  <si>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</si>
  <si>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</si>
  <si>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</si>
  <si>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</si>
  <si>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</si>
  <si>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</si>
  <si>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</si>
  <si>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</si>
  <si>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</si>
  <si>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</si>
  <si>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</si>
  <si>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</si>
  <si>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</si>
  <si>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</si>
  <si>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</si>
  <si>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</si>
  <si>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</si>
  <si>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</si>
  <si>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</si>
  <si>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</si>
  <si>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</si>
  <si>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</si>
  <si>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</si>
  <si>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</si>
  <si>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</si>
  <si>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</si>
  <si>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</si>
  <si>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</si>
  <si>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</si>
  <si>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</si>
  <si>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</si>
  <si>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</si>
  <si>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</si>
  <si>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</si>
  <si>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</si>
  <si>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</si>
  <si>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</si>
  <si>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</si>
  <si>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</si>
  <si>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</si>
  <si>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</si>
  <si>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</si>
  <si>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</si>
  <si>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</si>
  <si>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</si>
  <si>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</si>
  <si>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</si>
  <si>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</si>
  <si>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</si>
  <si>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</si>
  <si>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</si>
  <si>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</si>
  <si>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</si>
  <si>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其他一般公共服务支出</t>
  </si>
  <si>
    <t xml:space="preserve">     国家赔偿费用支出</t>
  </si>
  <si>
    <t xml:space="preserve">     其他一般公共服务支出</t>
  </si>
  <si>
    <t xml:space="preserve">   社会工作事务★</t>
  </si>
  <si>
    <t xml:space="preserve">     行政运行★</t>
  </si>
  <si>
    <t xml:space="preserve">     一般行政管理事务★</t>
  </si>
  <si>
    <t xml:space="preserve">     机关服务★</t>
  </si>
  <si>
    <t xml:space="preserve">     专项业务★</t>
  </si>
  <si>
    <t xml:space="preserve">     事业运行★</t>
  </si>
  <si>
    <t xml:space="preserve">     其他社会工作事务支出★</t>
  </si>
  <si>
    <t xml:space="preserve">   信访事务★</t>
  </si>
  <si>
    <t xml:space="preserve">     信访业务★</t>
  </si>
  <si>
    <t xml:space="preserve">     其他信访事务支出★</t>
  </si>
  <si>
    <t>20199</t>
  </si>
  <si>
    <t>2019901</t>
  </si>
  <si>
    <t>2019999</t>
  </si>
  <si>
    <t>20205</t>
  </si>
  <si>
    <t xml:space="preserve">   对外合作与交流</t>
  </si>
  <si>
    <t>20299</t>
  </si>
  <si>
    <t xml:space="preserve">   其他外交支出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</si>
  <si>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</si>
  <si>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</si>
  <si>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</si>
  <si>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</si>
  <si>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</si>
  <si>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</si>
  <si>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</si>
  <si>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</si>
  <si>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</si>
  <si>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</si>
  <si>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</si>
  <si>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</si>
  <si>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</si>
  <si>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</si>
  <si>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</si>
  <si>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</si>
  <si>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</si>
  <si>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</si>
  <si>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</si>
  <si>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</si>
  <si>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</si>
  <si>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</si>
  <si>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</si>
  <si>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</si>
  <si>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</si>
  <si>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</si>
  <si>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</si>
  <si>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</si>
  <si>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</si>
  <si>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</si>
  <si>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</si>
  <si>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</si>
  <si>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</si>
  <si>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</si>
  <si>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</si>
  <si>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</si>
  <si>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</si>
  <si>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</si>
  <si>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</si>
  <si>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</si>
  <si>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</si>
  <si>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</si>
  <si>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</si>
  <si>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</si>
  <si>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</si>
  <si>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</si>
  <si>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</si>
  <si>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</si>
  <si>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</si>
  <si>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</si>
  <si>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</si>
  <si>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</si>
  <si>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</si>
  <si>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</si>
  <si>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</si>
  <si>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</si>
  <si>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</si>
  <si>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</si>
  <si>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</si>
  <si>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</si>
  <si>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</si>
  <si>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</si>
  <si>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</si>
  <si>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</si>
  <si>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</si>
  <si>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</si>
  <si>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</si>
  <si>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</si>
  <si>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</si>
  <si>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</si>
  <si>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</si>
  <si>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</si>
  <si>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</si>
  <si>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</si>
  <si>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</si>
  <si>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</si>
  <si>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</si>
  <si>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</si>
  <si>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</si>
  <si>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</si>
  <si>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</si>
  <si>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</si>
  <si>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</si>
  <si>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</si>
  <si>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</si>
  <si>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</si>
  <si>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</si>
  <si>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</si>
  <si>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</si>
  <si>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</si>
  <si>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</si>
  <si>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</si>
  <si>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</si>
  <si>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</si>
  <si>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</si>
  <si>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</si>
  <si>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</si>
  <si>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</si>
  <si>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</si>
  <si>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</si>
  <si>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</si>
  <si>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</si>
  <si>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</si>
  <si>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</si>
  <si>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</si>
  <si>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</si>
  <si>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</si>
  <si>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</si>
  <si>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</si>
  <si>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</si>
  <si>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</si>
  <si>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</si>
  <si>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</si>
  <si>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</si>
  <si>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</si>
  <si>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</si>
  <si>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</si>
  <si>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</si>
  <si>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</si>
  <si>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</si>
  <si>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</si>
  <si>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</si>
  <si>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</si>
  <si>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</si>
  <si>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</si>
  <si>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</si>
  <si>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</si>
  <si>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</si>
  <si>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</si>
  <si>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</si>
  <si>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</si>
  <si>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</si>
  <si>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</si>
  <si>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</si>
  <si>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</si>
  <si>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</si>
  <si>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</si>
  <si>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</si>
  <si>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</si>
  <si>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</si>
  <si>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</si>
  <si>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</si>
  <si>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</si>
  <si>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</si>
  <si>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</si>
  <si>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</si>
  <si>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</si>
  <si>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</si>
  <si>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</si>
  <si>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</si>
  <si>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</si>
  <si>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</si>
  <si>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</si>
  <si>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</si>
  <si>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</si>
  <si>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</si>
  <si>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</si>
  <si>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</si>
  <si>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</si>
  <si>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</si>
  <si>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</si>
  <si>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</si>
  <si>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</si>
  <si>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</si>
  <si>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</si>
  <si>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</si>
  <si>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</si>
  <si>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</si>
  <si>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</si>
  <si>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</si>
  <si>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</si>
  <si>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</si>
  <si>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</si>
  <si>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</si>
  <si>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</si>
  <si>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</si>
  <si>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</si>
  <si>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</si>
  <si>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</si>
  <si>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</si>
  <si>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</si>
  <si>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</si>
  <si>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</si>
  <si>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</si>
  <si>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</si>
  <si>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</si>
  <si>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</si>
  <si>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</si>
  <si>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</si>
  <si>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</si>
  <si>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</si>
  <si>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</si>
  <si>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</si>
  <si>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</si>
  <si>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</si>
  <si>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</si>
  <si>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</si>
  <si>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</si>
  <si>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</si>
  <si>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</si>
  <si>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</si>
  <si>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</si>
  <si>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</si>
  <si>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</si>
  <si>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</si>
  <si>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</si>
  <si>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</si>
  <si>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</si>
  <si>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</si>
  <si>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</si>
  <si>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</si>
  <si>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</si>
  <si>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</si>
  <si>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</si>
  <si>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</si>
  <si>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</si>
  <si>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</si>
  <si>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</si>
  <si>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</si>
  <si>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</si>
  <si>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</si>
  <si>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</si>
  <si>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</si>
  <si>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</si>
  <si>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</si>
  <si>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</si>
  <si>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</si>
  <si>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</si>
  <si>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</si>
  <si>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</si>
  <si>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</si>
  <si>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</si>
  <si>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</si>
  <si>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</si>
  <si>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</si>
  <si>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</si>
  <si>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</si>
  <si>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</si>
  <si>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</si>
  <si>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</si>
  <si>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</si>
  <si>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</si>
  <si>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</si>
  <si>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</si>
  <si>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</si>
  <si>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</si>
  <si>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</si>
  <si>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</si>
  <si>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</si>
  <si>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</si>
  <si>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</si>
  <si>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</si>
  <si>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</si>
  <si>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</si>
  <si>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</si>
  <si>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</si>
  <si>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</si>
  <si>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</si>
  <si>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</si>
  <si>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</si>
  <si>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</si>
  <si>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</si>
  <si>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</si>
  <si>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</si>
  <si>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</si>
  <si>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</si>
  <si>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</si>
  <si>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</si>
  <si>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</si>
  <si>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</si>
  <si>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</si>
  <si>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</si>
  <si>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</si>
  <si>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</si>
  <si>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</si>
  <si>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</si>
  <si>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</si>
  <si>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</si>
  <si>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</si>
  <si>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</si>
  <si>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</si>
  <si>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</si>
  <si>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</si>
  <si>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</si>
  <si>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</si>
  <si>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</si>
  <si>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</si>
  <si>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</si>
  <si>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</si>
  <si>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</si>
  <si>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</si>
  <si>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</si>
  <si>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</si>
  <si>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</si>
  <si>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</si>
  <si>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</si>
  <si>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</si>
  <si>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</si>
  <si>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</si>
  <si>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</si>
  <si>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</si>
  <si>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</si>
  <si>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</si>
  <si>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</si>
  <si>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</si>
  <si>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</si>
  <si>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</si>
  <si>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</si>
  <si>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</si>
  <si>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</si>
  <si>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</si>
  <si>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</si>
  <si>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</si>
  <si>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</si>
  <si>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</si>
  <si>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</si>
  <si>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</si>
  <si>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</si>
  <si>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</si>
  <si>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</si>
  <si>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</si>
  <si>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</si>
  <si>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</si>
  <si>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</si>
  <si>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</si>
  <si>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</si>
  <si>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</si>
  <si>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</si>
  <si>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</si>
  <si>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</si>
  <si>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</si>
  <si>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</si>
  <si>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</si>
  <si>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</si>
  <si>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</si>
  <si>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</si>
  <si>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</si>
  <si>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</si>
  <si>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</si>
  <si>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</si>
  <si>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</si>
  <si>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</si>
  <si>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</si>
  <si>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</si>
  <si>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</si>
  <si>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</si>
  <si>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</si>
  <si>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</si>
  <si>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</si>
  <si>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</si>
  <si>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</si>
  <si>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</si>
  <si>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</si>
  <si>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</si>
  <si>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</si>
  <si>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</si>
  <si>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</si>
  <si>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</si>
  <si>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</si>
  <si>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</si>
  <si>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</si>
  <si>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</si>
  <si>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</si>
  <si>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</si>
  <si>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</si>
  <si>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</si>
  <si>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</si>
  <si>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</si>
  <si>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</si>
  <si>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</si>
  <si>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</si>
  <si>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</si>
  <si>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</si>
  <si>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</si>
  <si>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</si>
  <si>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</si>
  <si>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</si>
  <si>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</si>
  <si>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</si>
  <si>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</si>
  <si>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</si>
  <si>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</si>
  <si>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</si>
  <si>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</si>
  <si>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</si>
  <si>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</si>
  <si>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</si>
  <si>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</si>
  <si>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</si>
  <si>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</si>
  <si>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</si>
  <si>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</si>
  <si>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</si>
  <si>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</si>
  <si>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</si>
  <si>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</si>
  <si>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</si>
  <si>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</si>
  <si>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</si>
  <si>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</si>
  <si>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</si>
  <si>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</si>
  <si>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</si>
  <si>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</si>
  <si>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</si>
  <si>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</si>
  <si>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</si>
  <si>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</si>
  <si>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</si>
  <si>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</si>
  <si>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</si>
  <si>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</si>
  <si>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</si>
  <si>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</si>
  <si>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</si>
  <si>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</si>
  <si>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</si>
  <si>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</si>
  <si>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</si>
  <si>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</si>
  <si>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</si>
  <si>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</si>
  <si>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</si>
  <si>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</si>
  <si>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</si>
  <si>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</si>
  <si>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</si>
  <si>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</si>
  <si>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</si>
  <si>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</si>
  <si>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</si>
  <si>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</si>
  <si>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</si>
  <si>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</si>
  <si>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</si>
  <si>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</si>
  <si>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</si>
  <si>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</si>
  <si>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</si>
  <si>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</si>
  <si>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</si>
  <si>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</si>
  <si>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</si>
  <si>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</si>
  <si>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</si>
  <si>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</si>
  <si>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</si>
  <si>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</si>
  <si>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</si>
  <si>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</si>
  <si>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</si>
  <si>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</si>
  <si>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</si>
  <si>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</si>
  <si>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</si>
  <si>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</si>
  <si>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</si>
  <si>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</si>
  <si>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</si>
  <si>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</si>
  <si>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</si>
  <si>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</si>
  <si>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</si>
  <si>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</si>
  <si>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</si>
  <si>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</si>
  <si>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</si>
  <si>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</si>
  <si>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</si>
  <si>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</si>
  <si>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</si>
  <si>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</si>
  <si>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</si>
  <si>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</si>
  <si>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</si>
  <si>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</si>
  <si>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</si>
  <si>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</si>
  <si>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</si>
  <si>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</si>
  <si>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</si>
  <si>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</si>
  <si>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</si>
  <si>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</si>
  <si>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</si>
  <si>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</si>
  <si>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</si>
  <si>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</si>
  <si>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</si>
  <si>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</si>
  <si>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</si>
  <si>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</si>
  <si>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</si>
  <si>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</si>
  <si>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</si>
  <si>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</si>
  <si>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</si>
  <si>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政府特殊津贴</t>
  </si>
  <si>
    <t xml:space="preserve">     资助留学回国人员</t>
  </si>
  <si>
    <t xml:space="preserve">     博士后日常经费</t>
  </si>
  <si>
    <t xml:space="preserve">     引进人才费用</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</si>
  <si>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</si>
  <si>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</si>
  <si>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</si>
  <si>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</si>
  <si>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</si>
  <si>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</si>
  <si>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</si>
  <si>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</si>
  <si>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</si>
  <si>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</si>
  <si>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</si>
  <si>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</si>
  <si>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</si>
  <si>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</si>
  <si>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</si>
  <si>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</si>
  <si>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</si>
  <si>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</si>
  <si>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</si>
  <si>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</si>
  <si>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</si>
  <si>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</si>
  <si>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</si>
  <si>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</si>
  <si>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</si>
  <si>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</si>
  <si>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</si>
  <si>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</si>
  <si>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</si>
  <si>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</si>
  <si>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</si>
  <si>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</si>
  <si>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</si>
  <si>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</si>
  <si>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</si>
  <si>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</si>
  <si>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</si>
  <si>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</si>
  <si>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</si>
  <si>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</si>
  <si>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</si>
  <si>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</si>
  <si>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</si>
  <si>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</si>
  <si>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</si>
  <si>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</si>
  <si>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</si>
  <si>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</si>
  <si>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</si>
  <si>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</si>
  <si>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</si>
  <si>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</si>
  <si>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</si>
  <si>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</si>
  <si>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</si>
  <si>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</si>
  <si>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</si>
  <si>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</si>
  <si>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</si>
  <si>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</si>
  <si>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</si>
  <si>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</si>
  <si>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</si>
  <si>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</si>
  <si>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</si>
  <si>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</si>
  <si>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</si>
  <si>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</si>
  <si>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</si>
  <si>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</si>
  <si>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</si>
  <si>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</si>
  <si>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</si>
  <si>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</si>
  <si>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</si>
  <si>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</si>
  <si>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</si>
  <si>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</si>
  <si>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</si>
  <si>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</si>
  <si>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</si>
  <si>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</si>
  <si>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</si>
  <si>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</si>
  <si>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</si>
  <si>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</si>
  <si>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</si>
  <si>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</si>
  <si>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</si>
  <si>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</si>
  <si>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</si>
  <si>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</si>
  <si>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</si>
  <si>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</si>
  <si>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</si>
  <si>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</si>
  <si>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</si>
  <si>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</si>
  <si>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</si>
  <si>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</si>
  <si>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</si>
  <si>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</si>
  <si>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</si>
  <si>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</si>
  <si>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</si>
  <si>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</si>
  <si>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</si>
  <si>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</si>
  <si>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</si>
  <si>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</si>
  <si>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</si>
  <si>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</si>
  <si>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</si>
  <si>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</si>
  <si>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</si>
  <si>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</si>
  <si>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</si>
  <si>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</si>
  <si>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</si>
  <si>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</si>
  <si>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</si>
  <si>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</si>
  <si>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</si>
  <si>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</si>
  <si>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</si>
  <si>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</si>
  <si>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</si>
  <si>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</si>
  <si>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</si>
  <si>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</si>
  <si>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</si>
  <si>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</si>
  <si>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</si>
  <si>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</si>
  <si>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</si>
  <si>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</si>
  <si>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</si>
  <si>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</si>
  <si>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</si>
  <si>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</si>
  <si>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</si>
  <si>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</si>
  <si>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</si>
  <si>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</si>
  <si>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</si>
  <si>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</si>
  <si>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</si>
  <si>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</si>
  <si>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</si>
  <si>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</si>
  <si>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</si>
  <si>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</si>
  <si>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</si>
  <si>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</si>
  <si>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</si>
  <si>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</si>
  <si>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</si>
  <si>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对道路交通事故社会救助基金的补助★</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</si>
  <si>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</si>
  <si>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</si>
  <si>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</si>
  <si>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</si>
  <si>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</si>
  <si>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</si>
  <si>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</si>
  <si>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</si>
  <si>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</si>
  <si>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</si>
  <si>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</si>
  <si>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</si>
  <si>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</si>
  <si>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</si>
  <si>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</si>
  <si>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</si>
  <si>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</si>
  <si>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</si>
  <si>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</si>
  <si>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</si>
  <si>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</si>
  <si>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</si>
  <si>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</si>
  <si>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</si>
  <si>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</si>
  <si>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</si>
  <si>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</si>
  <si>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</si>
  <si>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</si>
  <si>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</si>
  <si>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</si>
  <si>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</si>
  <si>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</si>
  <si>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</si>
  <si>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</si>
  <si>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 xml:space="preserve">     信息化建设★</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</si>
  <si>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</si>
  <si>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</si>
  <si>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</si>
  <si>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</si>
  <si>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</si>
  <si>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</si>
  <si>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</si>
  <si>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</si>
  <si>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</si>
  <si>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</si>
  <si>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</si>
  <si>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</si>
  <si>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</si>
  <si>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</si>
  <si>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</si>
  <si>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</si>
  <si>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</si>
  <si>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</si>
  <si>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</si>
  <si>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</si>
  <si>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</si>
  <si>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</si>
  <si>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</si>
  <si>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</si>
  <si>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</si>
  <si>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</si>
  <si>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</si>
  <si>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</si>
  <si>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</si>
  <si>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</si>
  <si>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</si>
  <si>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</si>
  <si>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</si>
  <si>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</si>
  <si>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</si>
  <si>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</si>
  <si>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</si>
  <si>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</si>
  <si>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</si>
  <si>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</si>
  <si>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</si>
  <si>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</si>
  <si>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</si>
  <si>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</si>
  <si>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</si>
  <si>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</si>
  <si>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</si>
  <si>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</si>
  <si>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</si>
  <si>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</si>
  <si>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</si>
  <si>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</si>
  <si>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</si>
  <si>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</si>
  <si>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</si>
  <si>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</si>
  <si>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</si>
  <si>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</si>
  <si>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</si>
  <si>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</si>
  <si>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</si>
  <si>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</si>
  <si>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</si>
  <si>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</si>
  <si>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</si>
  <si>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</si>
  <si>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</si>
  <si>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</si>
  <si>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</si>
  <si>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</si>
  <si>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</si>
  <si>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</si>
  <si>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</si>
  <si>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</si>
  <si>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</si>
  <si>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</si>
  <si>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</si>
  <si>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</si>
  <si>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</si>
  <si>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突发公共卫生事件应急处置★</t>
  </si>
  <si>
    <t xml:space="preserve">     其他公共卫生支出★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</si>
  <si>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</si>
  <si>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</si>
  <si>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</si>
  <si>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</si>
  <si>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</si>
  <si>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</si>
  <si>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</si>
  <si>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</si>
  <si>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</si>
  <si>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</si>
  <si>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</si>
  <si>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</si>
  <si>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</si>
  <si>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</si>
  <si>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</si>
  <si>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</si>
  <si>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</si>
  <si>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</si>
  <si>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</si>
  <si>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</si>
  <si>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</si>
  <si>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</si>
  <si>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</si>
  <si>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</si>
  <si>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</si>
  <si>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</si>
  <si>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</si>
  <si>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</si>
  <si>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</si>
  <si>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</si>
  <si>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</si>
  <si>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</si>
  <si>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</si>
  <si>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</si>
  <si>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</si>
  <si>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</si>
  <si>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</si>
  <si>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</si>
  <si>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</si>
  <si>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</si>
  <si>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</si>
  <si>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</si>
  <si>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</si>
  <si>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</si>
  <si>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</si>
  <si>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</si>
  <si>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</si>
  <si>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</si>
  <si>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</si>
  <si>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</si>
  <si>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</si>
  <si>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</si>
  <si>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</si>
  <si>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</si>
  <si>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</si>
  <si>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</si>
  <si>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</si>
  <si>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中医药事务★</t>
  </si>
  <si>
    <t xml:space="preserve">   中医（民族医）药专项★</t>
  </si>
  <si>
    <t xml:space="preserve">   其他中医药事务支出★</t>
  </si>
  <si>
    <t xml:space="preserve">   疾病预防控制事务★</t>
  </si>
  <si>
    <t xml:space="preserve">   其他疾病预防控制事务支出★</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</si>
  <si>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</si>
  <si>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</si>
  <si>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</si>
  <si>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</si>
  <si>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</si>
  <si>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</si>
  <si>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</si>
  <si>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</si>
  <si>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</si>
  <si>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</si>
  <si>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</si>
  <si>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</si>
  <si>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</si>
  <si>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</si>
  <si>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</si>
  <si>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</si>
  <si>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</si>
  <si>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</si>
  <si>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</si>
  <si>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</si>
  <si>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</si>
  <si>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</si>
  <si>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</si>
  <si>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</si>
  <si>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</si>
  <si>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</si>
  <si>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</si>
  <si>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</si>
  <si>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</si>
  <si>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</si>
  <si>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</si>
  <si>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</si>
  <si>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</si>
  <si>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</si>
  <si>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</si>
  <si>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</si>
  <si>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</si>
  <si>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</si>
  <si>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</si>
  <si>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</si>
  <si>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</si>
  <si>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</si>
  <si>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</si>
  <si>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</si>
  <si>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</si>
  <si>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</si>
  <si>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</si>
  <si>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</si>
  <si>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</si>
  <si>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</si>
  <si>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</si>
  <si>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</si>
  <si>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</si>
  <si>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</si>
  <si>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</si>
  <si>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</si>
  <si>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</si>
  <si>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</si>
  <si>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</si>
  <si>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</si>
  <si>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</si>
  <si>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森林保护修复★</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</si>
  <si>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</si>
  <si>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</si>
  <si>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</si>
  <si>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</si>
  <si>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</si>
  <si>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</si>
  <si>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</si>
  <si>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</si>
  <si>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</si>
  <si>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</si>
  <si>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</si>
  <si>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其他森林保护修复支出★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</si>
  <si>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</si>
  <si>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</si>
  <si>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</si>
  <si>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</si>
  <si>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</si>
  <si>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</si>
  <si>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</si>
  <si>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</si>
  <si>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</si>
  <si>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</si>
  <si>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</si>
  <si>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</si>
  <si>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</si>
  <si>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</si>
  <si>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</si>
  <si>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</si>
  <si>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</si>
  <si>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</si>
  <si>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</si>
  <si>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</si>
  <si>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</si>
  <si>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</si>
  <si>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</si>
  <si>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</si>
  <si>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</si>
  <si>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</si>
  <si>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</si>
  <si>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</si>
  <si>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</si>
  <si>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</si>
  <si>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</si>
  <si>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</si>
  <si>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</si>
  <si>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</si>
  <si>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</si>
  <si>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</si>
  <si>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</si>
  <si>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</si>
  <si>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</si>
  <si>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</si>
  <si>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</si>
  <si>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</si>
  <si>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</si>
  <si>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</si>
  <si>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</si>
  <si>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</si>
  <si>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</si>
  <si>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</si>
  <si>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</si>
  <si>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</si>
  <si>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</si>
  <si>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</si>
  <si>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</si>
  <si>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</si>
  <si>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</si>
  <si>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</si>
  <si>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</si>
  <si>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</si>
  <si>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</si>
  <si>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</si>
  <si>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</si>
  <si>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</si>
  <si>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</si>
  <si>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</si>
  <si>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</si>
  <si>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</si>
  <si>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</si>
  <si>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</si>
  <si>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</si>
  <si>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</si>
  <si>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</si>
  <si>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</si>
  <si>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</si>
  <si>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</si>
  <si>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</si>
  <si>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</si>
  <si>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</si>
  <si>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</si>
  <si>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</si>
  <si>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</si>
  <si>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</si>
  <si>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</si>
  <si>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</si>
  <si>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</si>
  <si>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</si>
  <si>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</si>
  <si>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</si>
  <si>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</si>
  <si>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</si>
  <si>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</si>
  <si>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</si>
  <si>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</si>
  <si>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</si>
  <si>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</si>
  <si>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</si>
  <si>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</si>
  <si>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</si>
  <si>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</si>
  <si>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</si>
  <si>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</si>
  <si>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</si>
  <si>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</si>
  <si>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</si>
  <si>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</si>
  <si>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</si>
  <si>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</si>
  <si>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</si>
  <si>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</si>
  <si>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</si>
  <si>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</si>
  <si>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</si>
  <si>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</si>
  <si>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</si>
  <si>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</si>
  <si>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</si>
  <si>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</si>
  <si>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</si>
  <si>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</si>
  <si>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</si>
  <si>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</si>
  <si>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</si>
  <si>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</si>
  <si>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</si>
  <si>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</si>
  <si>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</si>
  <si>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</si>
  <si>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</si>
  <si>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</si>
  <si>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</si>
  <si>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</si>
  <si>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</si>
  <si>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</si>
  <si>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</si>
  <si>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</si>
  <si>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</si>
  <si>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</si>
  <si>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</si>
  <si>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</si>
  <si>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</si>
  <si>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</si>
  <si>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</si>
  <si>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</si>
  <si>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</si>
  <si>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</si>
  <si>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</si>
  <si>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</si>
  <si>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</si>
  <si>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</si>
  <si>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</si>
  <si>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</si>
  <si>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</si>
  <si>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</si>
  <si>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</si>
  <si>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</si>
  <si>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</si>
  <si>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乡村道路建设★</t>
  </si>
  <si>
    <t>2130148</t>
  </si>
  <si>
    <t xml:space="preserve">     渔业发展</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</si>
  <si>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</si>
  <si>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</si>
  <si>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</si>
  <si>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</si>
  <si>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</si>
  <si>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</si>
  <si>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</si>
  <si>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</si>
  <si>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</si>
  <si>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</si>
  <si>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</si>
  <si>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</si>
  <si>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</si>
  <si>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</si>
  <si>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</si>
  <si>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</si>
  <si>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</si>
  <si>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</si>
  <si>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</si>
  <si>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</si>
  <si>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</si>
  <si>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</si>
  <si>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</si>
  <si>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</si>
  <si>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</si>
  <si>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</si>
  <si>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</si>
  <si>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</si>
  <si>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</si>
  <si>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</si>
  <si>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</si>
  <si>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</si>
  <si>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</si>
  <si>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</si>
  <si>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</si>
  <si>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</si>
  <si>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</si>
  <si>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</si>
  <si>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</si>
  <si>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</si>
  <si>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</si>
  <si>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</si>
  <si>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</si>
  <si>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</si>
  <si>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</si>
  <si>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</si>
  <si>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</si>
  <si>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</si>
  <si>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</si>
  <si>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</si>
  <si>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</si>
  <si>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</si>
  <si>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</si>
  <si>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</si>
  <si>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</si>
  <si>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</si>
  <si>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</si>
  <si>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</si>
  <si>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</si>
  <si>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</si>
  <si>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</si>
  <si>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</si>
  <si>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</si>
  <si>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</si>
  <si>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</si>
  <si>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</si>
  <si>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</si>
  <si>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</si>
  <si>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</si>
  <si>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</si>
  <si>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</si>
  <si>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</si>
  <si>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</si>
  <si>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</si>
  <si>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</si>
  <si>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</si>
  <si>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</si>
  <si>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</si>
  <si>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</si>
  <si>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</si>
  <si>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</si>
  <si>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</si>
  <si>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</si>
  <si>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</si>
  <si>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</si>
  <si>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</si>
  <si>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</si>
  <si>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</si>
  <si>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</si>
  <si>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</si>
  <si>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</si>
  <si>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</si>
  <si>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</si>
  <si>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</si>
  <si>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</si>
  <si>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</si>
  <si>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</si>
  <si>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</si>
  <si>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</si>
  <si>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</si>
  <si>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</si>
  <si>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</si>
  <si>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</si>
  <si>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</si>
  <si>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</si>
  <si>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</si>
  <si>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</si>
  <si>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</si>
  <si>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</si>
  <si>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</si>
  <si>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</si>
  <si>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</si>
  <si>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</si>
  <si>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</si>
  <si>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</si>
  <si>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</si>
  <si>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</si>
  <si>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</si>
  <si>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</si>
  <si>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</si>
  <si>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</si>
  <si>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</si>
  <si>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</si>
  <si>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</si>
  <si>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</si>
  <si>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</si>
  <si>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</si>
  <si>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</si>
  <si>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</si>
  <si>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</si>
  <si>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</si>
  <si>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</si>
  <si>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</si>
  <si>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</si>
  <si>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</si>
  <si>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</si>
  <si>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</si>
  <si>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</si>
  <si>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</si>
  <si>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</si>
  <si>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</si>
  <si>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</si>
  <si>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</si>
  <si>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</si>
  <si>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</si>
  <si>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</si>
  <si>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</si>
  <si>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</si>
  <si>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</si>
  <si>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</si>
  <si>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</si>
  <si>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</si>
  <si>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</si>
  <si>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</si>
  <si>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</si>
  <si>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</si>
  <si>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</si>
  <si>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</si>
  <si>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</si>
  <si>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</si>
  <si>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</si>
  <si>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</si>
  <si>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</si>
  <si>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</si>
  <si>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</si>
  <si>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</si>
  <si>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</si>
  <si>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</si>
  <si>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</si>
  <si>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</si>
  <si>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</si>
  <si>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</si>
  <si>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</si>
  <si>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</si>
  <si>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</si>
  <si>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</si>
  <si>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</si>
  <si>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</si>
  <si>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</si>
  <si>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</si>
  <si>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</si>
  <si>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</si>
  <si>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</si>
  <si>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水运建设★</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</si>
  <si>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</si>
  <si>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</si>
  <si>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</si>
  <si>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</si>
  <si>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</si>
  <si>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</si>
  <si>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</si>
  <si>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</si>
  <si>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</si>
  <si>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</si>
  <si>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</si>
  <si>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</si>
  <si>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</si>
  <si>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</si>
  <si>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</si>
  <si>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</si>
  <si>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</si>
  <si>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</si>
  <si>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</si>
  <si>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</si>
  <si>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</si>
  <si>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</si>
  <si>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</si>
  <si>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</si>
  <si>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</si>
  <si>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</si>
  <si>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</si>
  <si>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</si>
  <si>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</si>
  <si>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</si>
  <si>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</si>
  <si>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</si>
  <si>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</si>
  <si>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</si>
  <si>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</si>
  <si>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</si>
  <si>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</si>
  <si>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</si>
  <si>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</si>
  <si>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</si>
  <si>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</si>
  <si>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</si>
  <si>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</si>
  <si>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</si>
  <si>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</si>
  <si>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</si>
  <si>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</si>
  <si>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</si>
  <si>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</si>
  <si>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</si>
  <si>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</si>
  <si>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</si>
  <si>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</si>
  <si>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</si>
  <si>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</si>
  <si>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</si>
  <si>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</si>
  <si>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</si>
  <si>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项</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</si>
  <si>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</si>
  <si>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</si>
  <si>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</si>
  <si>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</si>
  <si>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</si>
  <si>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</si>
  <si>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</si>
  <si>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</si>
  <si>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</si>
  <si>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</si>
  <si>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</si>
  <si>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</si>
  <si>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</si>
  <si>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</si>
  <si>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</si>
  <si>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</si>
  <si>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</si>
  <si>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</si>
  <si>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</si>
  <si>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</si>
  <si>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</si>
  <si>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</si>
  <si>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</si>
  <si>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</si>
  <si>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</si>
  <si>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</si>
  <si>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</si>
  <si>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</si>
  <si>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</si>
  <si>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</si>
  <si>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</si>
  <si>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</si>
  <si>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</si>
  <si>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</si>
  <si>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</si>
  <si>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</si>
  <si>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</si>
  <si>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</si>
  <si>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</si>
  <si>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</si>
  <si>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</si>
  <si>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</si>
  <si>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</si>
  <si>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</si>
  <si>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</si>
  <si>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</si>
  <si>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</si>
  <si>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</si>
  <si>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</si>
  <si>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</si>
  <si>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</si>
  <si>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</si>
  <si>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</si>
  <si>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</si>
  <si>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</si>
  <si>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</si>
  <si>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</si>
  <si>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</si>
  <si>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</si>
  <si>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</si>
  <si>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</si>
  <si>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</si>
  <si>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</si>
  <si>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</si>
  <si>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</si>
  <si>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</si>
  <si>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</si>
  <si>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</si>
  <si>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</si>
  <si>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</si>
  <si>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</si>
  <si>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</si>
  <si>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</si>
  <si>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</si>
  <si>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</si>
  <si>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</si>
  <si>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</si>
  <si>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</si>
  <si>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</si>
  <si>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</si>
  <si>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</si>
  <si>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</si>
  <si>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</si>
  <si>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</si>
  <si>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</si>
  <si>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</si>
  <si>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</si>
  <si>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</si>
  <si>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</si>
  <si>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</si>
  <si>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</si>
  <si>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</si>
  <si>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</si>
  <si>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</si>
  <si>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</si>
  <si>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</si>
  <si>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</si>
  <si>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</si>
  <si>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</si>
  <si>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</si>
  <si>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</si>
  <si>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</si>
  <si>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</si>
  <si>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</si>
  <si>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</si>
  <si>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</si>
  <si>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</si>
  <si>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</si>
  <si>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</si>
  <si>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</si>
  <si>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</si>
  <si>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 xml:space="preserve">     事业运行▼</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</si>
  <si>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</si>
  <si>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</si>
  <si>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</si>
  <si>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</si>
  <si>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</si>
  <si>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</si>
  <si>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</si>
  <si>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</si>
  <si>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</si>
  <si>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</si>
  <si>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</si>
  <si>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</si>
  <si>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</si>
  <si>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</si>
  <si>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</si>
  <si>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</si>
  <si>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</si>
  <si>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</si>
  <si>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</si>
  <si>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</si>
  <si>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</si>
  <si>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</si>
  <si>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</si>
  <si>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</si>
  <si>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</si>
  <si>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</si>
  <si>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</si>
  <si>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</si>
  <si>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</si>
  <si>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</si>
  <si>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</si>
  <si>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</si>
  <si>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</si>
  <si>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</si>
  <si>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</si>
  <si>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</si>
  <si>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</si>
  <si>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</si>
  <si>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</si>
  <si>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</si>
  <si>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</si>
  <si>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</si>
  <si>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</si>
  <si>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</si>
  <si>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</si>
  <si>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</si>
  <si>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</si>
  <si>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</si>
  <si>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</si>
  <si>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</si>
  <si>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</si>
  <si>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</si>
  <si>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</si>
  <si>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</si>
  <si>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</si>
  <si>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</si>
  <si>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</si>
  <si>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</si>
  <si>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</si>
  <si>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</si>
  <si>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</si>
  <si>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</si>
  <si>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</si>
  <si>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</si>
  <si>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</si>
  <si>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</si>
  <si>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</si>
  <si>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</si>
  <si>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</si>
  <si>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</si>
  <si>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</si>
  <si>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</si>
  <si>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</si>
  <si>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</si>
  <si>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</si>
  <si>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</si>
  <si>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</si>
  <si>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</si>
  <si>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</si>
  <si>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</si>
  <si>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</si>
  <si>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</si>
  <si>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</si>
  <si>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</si>
  <si>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</si>
  <si>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</si>
  <si>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</si>
  <si>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</si>
  <si>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</si>
  <si>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</si>
  <si>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</si>
  <si>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</si>
  <si>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</si>
  <si>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</si>
  <si>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</si>
  <si>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</si>
  <si>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</si>
  <si>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</si>
  <si>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</si>
  <si>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</si>
  <si>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</si>
  <si>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</si>
  <si>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</si>
  <si>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2179999</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</si>
  <si>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</si>
  <si>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</si>
  <si>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</si>
  <si>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</si>
  <si>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</si>
  <si>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</si>
  <si>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</si>
  <si>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</si>
  <si>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</si>
  <si>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</si>
  <si>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</si>
  <si>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 xml:space="preserve">   农业农村★</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</si>
  <si>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</si>
  <si>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</si>
  <si>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</si>
  <si>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</si>
  <si>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</si>
  <si>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</si>
  <si>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</si>
  <si>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</si>
  <si>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</si>
  <si>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</si>
  <si>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</si>
  <si>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</si>
  <si>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</si>
  <si>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</si>
  <si>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</si>
  <si>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</si>
  <si>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</si>
  <si>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</si>
  <si>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</si>
  <si>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</si>
  <si>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</si>
  <si>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</si>
  <si>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</si>
  <si>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</si>
  <si>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</si>
  <si>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</si>
  <si>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</si>
  <si>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</si>
  <si>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</si>
  <si>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</si>
  <si>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</si>
  <si>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</si>
  <si>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</si>
  <si>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</si>
  <si>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</si>
  <si>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</si>
  <si>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</si>
  <si>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</si>
  <si>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</si>
  <si>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</si>
  <si>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</si>
  <si>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</si>
  <si>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</si>
  <si>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</si>
  <si>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</si>
  <si>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</si>
  <si>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</si>
  <si>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</si>
  <si>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</si>
  <si>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</si>
  <si>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</si>
  <si>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</si>
  <si>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</si>
  <si>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</si>
  <si>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</si>
  <si>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</si>
  <si>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</si>
  <si>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</si>
  <si>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</si>
  <si>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</si>
  <si>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</si>
  <si>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</si>
  <si>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</si>
  <si>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</si>
  <si>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</si>
  <si>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</si>
  <si>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</si>
  <si>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</si>
  <si>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</si>
  <si>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</si>
  <si>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</si>
  <si>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</si>
  <si>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</si>
  <si>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</si>
  <si>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</si>
  <si>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</si>
  <si>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</si>
  <si>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</si>
  <si>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</si>
  <si>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</si>
  <si>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</si>
  <si>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</si>
  <si>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</si>
  <si>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</si>
  <si>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</si>
  <si>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</si>
  <si>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</si>
  <si>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</si>
  <si>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</si>
  <si>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</si>
  <si>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</si>
  <si>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</si>
  <si>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</si>
  <si>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</si>
  <si>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</si>
  <si>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</si>
  <si>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</si>
  <si>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</si>
  <si>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</si>
  <si>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</si>
  <si>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</si>
  <si>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</si>
  <si>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</si>
  <si>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</si>
  <si>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</si>
  <si>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</si>
  <si>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</si>
  <si>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</si>
  <si>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</si>
  <si>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</si>
  <si>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</si>
  <si>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</si>
  <si>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</si>
  <si>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</si>
  <si>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</si>
  <si>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</si>
  <si>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</si>
  <si>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</si>
  <si>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</si>
  <si>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</si>
  <si>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</si>
  <si>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</si>
  <si>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</si>
  <si>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</si>
  <si>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</si>
  <si>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</si>
  <si>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</si>
  <si>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</si>
  <si>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</si>
  <si>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</si>
  <si>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</si>
  <si>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</si>
  <si>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</si>
  <si>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</si>
  <si>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</si>
  <si>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</si>
  <si>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</si>
  <si>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</si>
  <si>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</si>
  <si>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</si>
  <si>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</si>
  <si>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</si>
  <si>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</si>
  <si>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</si>
  <si>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</si>
  <si>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</si>
  <si>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</si>
  <si>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</si>
  <si>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</si>
  <si>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</si>
  <si>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</si>
  <si>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</si>
  <si>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</si>
  <si>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</si>
  <si>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</si>
  <si>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</si>
  <si>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</si>
  <si>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</si>
  <si>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</si>
  <si>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</si>
  <si>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</si>
  <si>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</si>
  <si>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</si>
  <si>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</si>
  <si>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</si>
  <si>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</si>
  <si>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</si>
  <si>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</si>
  <si>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</si>
  <si>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</si>
  <si>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</si>
  <si>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</si>
  <si>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</si>
  <si>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</si>
  <si>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</si>
  <si>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</si>
  <si>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</si>
  <si>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</si>
  <si>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</si>
  <si>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</si>
  <si>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</si>
  <si>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</si>
  <si>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</si>
  <si>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</si>
  <si>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</si>
  <si>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</si>
  <si>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</si>
  <si>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 xml:space="preserve">     天然气储备★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</si>
  <si>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</si>
  <si>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</si>
  <si>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</si>
  <si>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</si>
  <si>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</si>
  <si>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</si>
  <si>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</si>
  <si>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</si>
  <si>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</si>
  <si>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</si>
  <si>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</si>
  <si>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</si>
  <si>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</si>
  <si>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</si>
  <si>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</si>
  <si>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</si>
  <si>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</si>
  <si>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</si>
  <si>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</si>
  <si>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</si>
  <si>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</si>
  <si>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</si>
  <si>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</si>
  <si>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</si>
  <si>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</si>
  <si>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</si>
  <si>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</si>
  <si>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</si>
  <si>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</si>
  <si>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</si>
  <si>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</si>
  <si>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</si>
  <si>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</si>
  <si>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</si>
  <si>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</si>
  <si>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</si>
  <si>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</si>
  <si>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</si>
  <si>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</si>
  <si>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</si>
  <si>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</si>
  <si>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</si>
  <si>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</si>
  <si>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</si>
  <si>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</si>
  <si>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</si>
  <si>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</si>
  <si>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</si>
  <si>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</si>
  <si>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</si>
  <si>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</si>
  <si>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</si>
  <si>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</si>
  <si>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</si>
  <si>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</si>
  <si>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</si>
  <si>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</si>
  <si>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</si>
  <si>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</si>
  <si>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</si>
  <si>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</si>
  <si>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</si>
  <si>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</si>
  <si>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</si>
  <si>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</si>
  <si>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其他消防救援事务支出★</t>
  </si>
  <si>
    <t>22403</t>
  </si>
  <si>
    <t xml:space="preserve">   森林消防事务◆</t>
  </si>
  <si>
    <t>2240301</t>
  </si>
  <si>
    <t xml:space="preserve">     行政运行◆</t>
  </si>
  <si>
    <t>2240302</t>
  </si>
  <si>
    <t xml:space="preserve">     一般行政管理事务◆</t>
  </si>
  <si>
    <t>2240303</t>
  </si>
  <si>
    <t xml:space="preserve">     机关服务◆</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</si>
  <si>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</si>
  <si>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</si>
  <si>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</si>
  <si>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</si>
  <si>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</si>
  <si>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</si>
  <si>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</si>
  <si>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</si>
  <si>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</si>
  <si>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</si>
  <si>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</si>
  <si>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</si>
  <si>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</si>
  <si>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</si>
  <si>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</si>
  <si>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</si>
  <si>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</si>
  <si>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</si>
  <si>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</si>
  <si>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</si>
  <si>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</si>
  <si>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</si>
  <si>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</si>
  <si>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</si>
  <si>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</si>
  <si>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</si>
  <si>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</si>
  <si>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</si>
  <si>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</si>
  <si>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</si>
  <si>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</si>
  <si>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</si>
  <si>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</si>
  <si>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</si>
  <si>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</si>
  <si>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</si>
  <si>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</si>
  <si>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</si>
  <si>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</si>
  <si>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</si>
  <si>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</si>
  <si>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</si>
  <si>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</si>
  <si>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</si>
  <si>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</si>
  <si>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</si>
  <si>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</si>
  <si>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</si>
  <si>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</si>
  <si>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</si>
  <si>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</si>
  <si>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</si>
  <si>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</si>
  <si>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</si>
  <si>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</si>
  <si>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</si>
  <si>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</si>
  <si>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</si>
  <si>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</si>
  <si>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</si>
  <si>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</si>
  <si>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</si>
  <si>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</si>
  <si>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</si>
  <si>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</si>
  <si>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</si>
  <si>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</si>
  <si>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</si>
  <si>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</si>
  <si>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</si>
  <si>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</si>
  <si>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</si>
  <si>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23303</t>
  </si>
  <si>
    <t xml:space="preserve">   地方政府一般债务发行费用支出</t>
  </si>
  <si>
    <t>22902</t>
  </si>
  <si>
    <t xml:space="preserve">   年初预留</t>
  </si>
  <si>
    <t>22999</t>
  </si>
  <si>
    <t>全省一般公共预算支出</t>
  </si>
  <si>
    <t>2024年永仁县政府性基金预算收入执行情况表</t>
  </si>
  <si>
    <t>表四</t>
  </si>
  <si>
    <t>2023年决算数</t>
  </si>
  <si>
    <t>2024年</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</si>
  <si>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</si>
  <si>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</si>
  <si>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</si>
  <si>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</si>
  <si>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</si>
  <si>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</si>
  <si>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</si>
  <si>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</si>
  <si>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</si>
  <si>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</si>
  <si>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</si>
  <si>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</si>
  <si>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</si>
  <si>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</si>
  <si>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</si>
  <si>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</si>
  <si>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</si>
  <si>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</si>
  <si>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</si>
  <si>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</si>
  <si>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</si>
  <si>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</si>
  <si>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</si>
  <si>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</si>
  <si>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</si>
  <si>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</si>
  <si>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</si>
  <si>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</si>
  <si>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</si>
  <si>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</si>
  <si>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</si>
  <si>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</si>
  <si>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</si>
  <si>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</si>
  <si>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</si>
  <si>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</si>
  <si>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</si>
  <si>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</si>
  <si>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</si>
  <si>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</si>
  <si>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</si>
  <si>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</si>
  <si>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</si>
  <si>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</si>
  <si>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</si>
  <si>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</si>
  <si>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</si>
  <si>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十七、专项债务对应项目专项收入★</t>
  </si>
  <si>
    <t>政府性基金预算收入</t>
  </si>
  <si>
    <t>地方政府专项债务收入</t>
  </si>
  <si>
    <t>地方政府专项债券收入</t>
  </si>
  <si>
    <t>新增专项债券收入</t>
  </si>
  <si>
    <t>再融资专项债券收入</t>
  </si>
  <si>
    <t>置换专项债券收入</t>
  </si>
  <si>
    <t>地方政府其他专项债务收入</t>
  </si>
  <si>
    <t xml:space="preserve">   政府性基金转移支付收入</t>
  </si>
  <si>
    <t xml:space="preserve">     政府性基金补助收入</t>
  </si>
  <si>
    <t xml:space="preserve">     抗疫特别国债转移支付收入</t>
  </si>
  <si>
    <t>科学技术</t>
  </si>
  <si>
    <t>文化旅游体育与传媒</t>
  </si>
  <si>
    <t>社会保障和就业</t>
  </si>
  <si>
    <t>节能环保</t>
  </si>
  <si>
    <t>城乡社区</t>
  </si>
  <si>
    <t>农林水</t>
  </si>
  <si>
    <t>交通运输</t>
  </si>
  <si>
    <t>资源勘探工业信息等</t>
  </si>
  <si>
    <t>其他收入</t>
  </si>
  <si>
    <t>2024年永仁县政府性基金预算支出执行情况表</t>
  </si>
  <si>
    <t>表五</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</si>
  <si>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</si>
  <si>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</si>
  <si>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</si>
  <si>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</si>
  <si>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</si>
  <si>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</si>
  <si>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</si>
  <si>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</si>
  <si>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</si>
  <si>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</si>
  <si>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</si>
  <si>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</si>
  <si>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</si>
  <si>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</si>
  <si>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</si>
  <si>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</si>
  <si>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</si>
  <si>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</si>
  <si>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</si>
  <si>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</si>
  <si>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</si>
  <si>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</si>
  <si>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</si>
  <si>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</si>
  <si>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</si>
  <si>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</si>
  <si>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</si>
  <si>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</si>
  <si>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</si>
  <si>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</si>
  <si>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</si>
  <si>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</si>
  <si>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</si>
  <si>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</si>
  <si>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</si>
  <si>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</si>
  <si>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</si>
  <si>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</si>
  <si>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</si>
  <si>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</si>
  <si>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</si>
  <si>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</si>
  <si>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</si>
  <si>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</si>
  <si>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</si>
  <si>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</si>
  <si>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</si>
  <si>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</si>
  <si>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</si>
  <si>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</si>
  <si>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</si>
  <si>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</si>
  <si>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</si>
  <si>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</si>
  <si>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</si>
  <si>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</si>
  <si>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</si>
  <si>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</si>
  <si>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</si>
  <si>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</si>
  <si>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</si>
  <si>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</si>
  <si>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</si>
  <si>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</si>
  <si>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</si>
  <si>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</si>
  <si>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</si>
  <si>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</si>
  <si>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</si>
  <si>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</si>
  <si>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</si>
  <si>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</si>
  <si>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</si>
  <si>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</si>
  <si>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</si>
  <si>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</si>
  <si>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</si>
  <si>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</si>
  <si>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</si>
  <si>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</si>
  <si>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</si>
  <si>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</si>
  <si>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</si>
  <si>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</si>
  <si>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</si>
  <si>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</si>
  <si>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</si>
  <si>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</si>
  <si>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</si>
  <si>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</si>
  <si>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2120815</t>
  </si>
  <si>
    <t xml:space="preserve">      农村社会事业支出●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</si>
  <si>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</si>
  <si>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</si>
  <si>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</si>
  <si>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</si>
  <si>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</si>
  <si>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</si>
  <si>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</si>
  <si>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</si>
  <si>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</si>
  <si>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</si>
  <si>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</si>
  <si>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</si>
  <si>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</si>
  <si>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</si>
  <si>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</si>
  <si>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</si>
  <si>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</si>
  <si>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</si>
  <si>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</si>
  <si>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</si>
  <si>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</si>
  <si>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</si>
  <si>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</si>
  <si>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</si>
  <si>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</si>
  <si>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</si>
  <si>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</si>
  <si>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</si>
  <si>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</si>
  <si>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</si>
  <si>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</si>
  <si>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</si>
  <si>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</si>
  <si>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</si>
  <si>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</si>
  <si>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</si>
  <si>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</si>
  <si>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</si>
  <si>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</si>
  <si>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</si>
  <si>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</si>
  <si>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</si>
  <si>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</si>
  <si>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</si>
  <si>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</si>
  <si>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</si>
  <si>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</si>
  <si>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</si>
  <si>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</si>
  <si>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</si>
  <si>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</si>
  <si>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</si>
  <si>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</si>
  <si>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</si>
  <si>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</si>
  <si>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</si>
  <si>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</si>
  <si>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</si>
  <si>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</si>
  <si>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</si>
  <si>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</si>
  <si>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</si>
  <si>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</si>
  <si>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</si>
  <si>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</si>
  <si>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</si>
  <si>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</si>
  <si>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</si>
  <si>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</si>
  <si>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</si>
  <si>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</si>
  <si>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</si>
  <si>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</si>
  <si>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</si>
  <si>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</si>
  <si>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</si>
  <si>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</si>
  <si>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</si>
  <si>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</si>
  <si>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</si>
  <si>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</si>
  <si>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</si>
  <si>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</si>
  <si>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</si>
  <si>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</si>
  <si>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</si>
  <si>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</si>
  <si>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</si>
  <si>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</si>
  <si>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</si>
  <si>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</si>
  <si>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</si>
  <si>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</si>
  <si>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</si>
  <si>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</si>
  <si>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</si>
  <si>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</si>
  <si>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</si>
  <si>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</si>
  <si>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</si>
  <si>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</si>
  <si>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</si>
  <si>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</si>
  <si>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 xml:space="preserve">    移民补助★</t>
  </si>
  <si>
    <t>2137202</t>
  </si>
  <si>
    <t xml:space="preserve">    基础设施建设和经济发展★</t>
  </si>
  <si>
    <t xml:space="preserve">    其他大中型水库移民扶助基金支出★</t>
  </si>
  <si>
    <t>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</si>
  <si>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</si>
  <si>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</si>
  <si>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</si>
  <si>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</si>
  <si>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</si>
  <si>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</si>
  <si>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</si>
  <si>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</si>
  <si>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</si>
  <si>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</si>
  <si>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</si>
  <si>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</si>
  <si>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</si>
  <si>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</si>
  <si>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</si>
  <si>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</si>
  <si>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</si>
  <si>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</si>
  <si>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</si>
  <si>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</si>
  <si>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</si>
  <si>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</si>
  <si>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</si>
  <si>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</si>
  <si>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</si>
  <si>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</si>
  <si>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</si>
  <si>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</si>
  <si>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</si>
  <si>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</si>
  <si>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</si>
  <si>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</si>
  <si>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</si>
  <si>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</si>
  <si>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</si>
  <si>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</si>
  <si>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</si>
  <si>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</si>
  <si>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</si>
  <si>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</si>
  <si>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</si>
  <si>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</si>
  <si>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</si>
  <si>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</si>
  <si>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</si>
  <si>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</si>
  <si>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</si>
  <si>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</si>
  <si>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</si>
  <si>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</si>
  <si>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</si>
  <si>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</si>
  <si>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</si>
  <si>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</si>
  <si>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</si>
  <si>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</si>
  <si>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</si>
  <si>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</si>
  <si>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</si>
  <si>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</si>
  <si>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</si>
  <si>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</si>
  <si>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</si>
  <si>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</si>
  <si>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</si>
  <si>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</si>
  <si>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</si>
  <si>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</si>
  <si>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</si>
  <si>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</si>
  <si>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</si>
  <si>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</si>
  <si>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</si>
  <si>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</si>
  <si>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</si>
  <si>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</si>
  <si>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</si>
  <si>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</si>
  <si>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</si>
  <si>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</si>
  <si>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</si>
  <si>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</si>
  <si>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</si>
  <si>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</si>
  <si>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</si>
  <si>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</si>
  <si>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</si>
  <si>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</si>
  <si>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</si>
  <si>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</si>
  <si>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</si>
  <si>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</si>
  <si>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</si>
  <si>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</si>
  <si>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</si>
  <si>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</si>
  <si>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</si>
  <si>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</si>
  <si>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</si>
  <si>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</si>
  <si>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</si>
  <si>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</si>
  <si>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</si>
  <si>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</si>
  <si>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</si>
  <si>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</si>
  <si>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</si>
  <si>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</si>
  <si>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</si>
  <si>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</si>
  <si>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</si>
  <si>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</si>
  <si>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</si>
  <si>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</si>
  <si>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</si>
  <si>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</si>
  <si>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</si>
  <si>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</si>
  <si>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</si>
  <si>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</si>
  <si>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</si>
  <si>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</si>
  <si>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</si>
  <si>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</si>
  <si>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</si>
  <si>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</si>
  <si>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</si>
  <si>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</si>
  <si>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</si>
  <si>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</si>
  <si>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</si>
  <si>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</si>
  <si>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</si>
  <si>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</si>
  <si>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</si>
  <si>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抗疫特别国债财务基金支出●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</si>
  <si>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</si>
  <si>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</si>
  <si>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</si>
  <si>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</si>
  <si>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</si>
  <si>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</si>
  <si>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</si>
  <si>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</si>
  <si>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</si>
  <si>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</si>
  <si>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</si>
  <si>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</si>
  <si>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</si>
  <si>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</si>
  <si>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</si>
  <si>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</si>
  <si>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</si>
  <si>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</si>
  <si>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</si>
  <si>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</si>
  <si>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</si>
  <si>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</si>
  <si>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</si>
  <si>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</si>
  <si>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 xml:space="preserve">    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</si>
  <si>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</si>
  <si>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</si>
  <si>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</si>
  <si>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</si>
  <si>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</si>
  <si>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</si>
  <si>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</si>
  <si>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</si>
  <si>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</si>
  <si>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</si>
  <si>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</si>
  <si>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</si>
  <si>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</si>
  <si>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</si>
  <si>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</si>
  <si>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</si>
  <si>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</si>
  <si>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</si>
  <si>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</si>
  <si>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</si>
  <si>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</si>
  <si>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</si>
  <si>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</si>
  <si>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</si>
  <si>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</si>
  <si>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</si>
  <si>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</si>
  <si>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</si>
  <si>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</si>
  <si>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</si>
  <si>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</si>
  <si>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</si>
  <si>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</si>
  <si>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</si>
  <si>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</si>
  <si>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</si>
  <si>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</si>
  <si>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</si>
  <si>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</si>
  <si>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</si>
  <si>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</si>
  <si>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</si>
  <si>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</si>
  <si>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</si>
  <si>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</si>
  <si>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</si>
  <si>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</si>
  <si>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</si>
  <si>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</si>
  <si>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</si>
  <si>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</si>
  <si>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</si>
  <si>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</si>
  <si>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</si>
  <si>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</si>
  <si>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</si>
  <si>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</si>
  <si>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</si>
  <si>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</si>
  <si>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</si>
  <si>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</si>
  <si>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</si>
  <si>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</si>
  <si>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</si>
  <si>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</si>
  <si>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</si>
  <si>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</si>
  <si>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</si>
  <si>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</si>
  <si>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</si>
  <si>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</si>
  <si>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</si>
  <si>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</si>
  <si>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</si>
  <si>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</si>
  <si>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</si>
  <si>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</si>
  <si>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</si>
  <si>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</si>
  <si>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</si>
  <si>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</si>
  <si>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</si>
  <si>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</si>
  <si>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</si>
  <si>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</si>
  <si>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</si>
  <si>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</si>
  <si>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</si>
  <si>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</si>
  <si>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</si>
  <si>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</si>
  <si>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</si>
  <si>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</si>
  <si>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</si>
  <si>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</si>
  <si>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</si>
  <si>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</si>
  <si>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</si>
  <si>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</si>
  <si>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</si>
  <si>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</si>
  <si>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</si>
  <si>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</si>
  <si>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</si>
  <si>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</si>
  <si>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</si>
  <si>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</si>
  <si>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</si>
  <si>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政府性基金预算支出</t>
  </si>
  <si>
    <t>230</t>
  </si>
  <si>
    <t>23004</t>
  </si>
  <si>
    <t xml:space="preserve">   政府性基金转移支付</t>
  </si>
  <si>
    <t>2300403</t>
  </si>
  <si>
    <t xml:space="preserve">     抗疫特别国债转移支付支出</t>
  </si>
  <si>
    <t>2300404</t>
  </si>
  <si>
    <t xml:space="preserve">     科学技术</t>
  </si>
  <si>
    <t>2300405</t>
  </si>
  <si>
    <t xml:space="preserve">     文化旅游体育与传媒</t>
  </si>
  <si>
    <t>2300406</t>
  </si>
  <si>
    <t xml:space="preserve">     社会保障和就业</t>
  </si>
  <si>
    <t>2300407</t>
  </si>
  <si>
    <t xml:space="preserve">     节能环保</t>
  </si>
  <si>
    <t>2300408</t>
  </si>
  <si>
    <t xml:space="preserve">     城乡社区</t>
  </si>
  <si>
    <t>2300409</t>
  </si>
  <si>
    <t xml:space="preserve">     农林水</t>
  </si>
  <si>
    <t>2300410</t>
  </si>
  <si>
    <t xml:space="preserve">     交通运输</t>
  </si>
  <si>
    <t>2300411</t>
  </si>
  <si>
    <t xml:space="preserve">     资源勘探工业信息等</t>
  </si>
  <si>
    <t>2300499</t>
  </si>
  <si>
    <t xml:space="preserve">     其他支出</t>
  </si>
  <si>
    <t>23006</t>
  </si>
  <si>
    <t xml:space="preserve">   上解支出</t>
  </si>
  <si>
    <t>23008</t>
  </si>
  <si>
    <t xml:space="preserve">   调出资金</t>
  </si>
  <si>
    <t>23009</t>
  </si>
  <si>
    <t xml:space="preserve">   年终结余</t>
  </si>
  <si>
    <t>231</t>
  </si>
  <si>
    <t>地方政府专项债务还本支出</t>
  </si>
  <si>
    <t>2024年永仁县国有资本经营预算收入执行情况表</t>
  </si>
  <si>
    <t>表六</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</si>
  <si>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</si>
  <si>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</si>
  <si>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</si>
  <si>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</si>
  <si>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</si>
  <si>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</si>
  <si>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</si>
  <si>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</si>
  <si>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</si>
  <si>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</si>
  <si>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</si>
  <si>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</si>
  <si>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</si>
  <si>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</si>
  <si>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</si>
  <si>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</si>
  <si>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</si>
  <si>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</si>
  <si>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</si>
  <si>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</si>
  <si>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</si>
  <si>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</si>
  <si>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</si>
  <si>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</si>
  <si>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</si>
  <si>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</si>
  <si>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</si>
  <si>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</si>
  <si>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</si>
  <si>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</si>
  <si>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</si>
  <si>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</si>
  <si>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</si>
  <si>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</si>
  <si>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</si>
  <si>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上年结转</t>
  </si>
  <si>
    <t>账务调整收入</t>
  </si>
  <si>
    <t>2024年永仁县国有资本经营预算支出执行情况表</t>
  </si>
  <si>
    <t>表七</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</si>
  <si>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</si>
  <si>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</si>
  <si>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</si>
  <si>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</si>
  <si>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</si>
  <si>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</si>
  <si>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</si>
  <si>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</si>
  <si>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</si>
  <si>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</si>
  <si>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</si>
  <si>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</si>
  <si>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</si>
  <si>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</si>
  <si>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</si>
  <si>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</si>
  <si>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</si>
  <si>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</si>
  <si>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</si>
  <si>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国有资本经营预算支出</t>
  </si>
  <si>
    <t>国有资本经营预算转移支付</t>
  </si>
  <si>
    <t>调出资金</t>
  </si>
  <si>
    <t>结转下年</t>
  </si>
  <si>
    <t>2024年永仁县社会保险基金收入执行情况表</t>
  </si>
  <si>
    <t>表八</t>
  </si>
  <si>
    <t>一、企业职工基本养老保险基金收入</t>
  </si>
  <si>
    <t xml:space="preserve">    其中：保险费收入</t>
  </si>
  <si>
    <t xml:space="preserve">          利息收入</t>
  </si>
  <si>
    <t xml:space="preserve">          财政补贴收入</t>
  </si>
  <si>
    <t xml:space="preserve">          中央调剂资金收入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</si>
  <si>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</si>
  <si>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</si>
  <si>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</si>
  <si>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</si>
  <si>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</si>
  <si>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</si>
  <si>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全县收入</t>
  </si>
  <si>
    <t xml:space="preserve">  其中：保险费收入</t>
  </si>
  <si>
    <t xml:space="preserve">        利息收入</t>
  </si>
  <si>
    <t xml:space="preserve">        财政补贴收入</t>
  </si>
  <si>
    <t xml:space="preserve">        中央调剂资金收入</t>
  </si>
  <si>
    <t>2024年永仁县社会保险基金支出执行情况表</t>
  </si>
  <si>
    <t>表九</t>
  </si>
  <si>
    <r>
      <rPr>
        <sz val="14"/>
        <rFont val="MS Serif"/>
        <charset val="134"/>
      </rPr>
      <t xml:space="preserve">    </t>
    </r>
    <r>
      <rPr>
        <sz val="14"/>
        <rFont val="宋体"/>
        <charset val="134"/>
      </rPr>
      <t>单位：万元</t>
    </r>
  </si>
  <si>
    <t>一、企业职工基本养老保险基金支出</t>
  </si>
  <si>
    <t xml:space="preserve">    其中：待遇支出</t>
  </si>
  <si>
    <t xml:space="preserve">          中央调剂资金支出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</si>
  <si>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</si>
  <si>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</si>
  <si>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</si>
  <si>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</si>
  <si>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</si>
  <si>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</si>
  <si>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全县支出</t>
  </si>
  <si>
    <t xml:space="preserve">    其中：社会保险待遇支出</t>
  </si>
  <si>
    <t>2024年永仁县社会保险基金结余执行情况表</t>
  </si>
  <si>
    <t>表十</t>
  </si>
  <si>
    <r>
      <rPr>
        <sz val="14"/>
        <rFont val="MS Serif"/>
        <charset val="134"/>
      </rPr>
      <t xml:space="preserve">    </t>
    </r>
    <r>
      <rPr>
        <sz val="14"/>
        <color indexed="8"/>
        <rFont val="宋体"/>
        <charset val="134"/>
      </rPr>
      <t>单位：万元</t>
    </r>
  </si>
  <si>
    <t>一、企业职工基本养老保险基金本年收支结余</t>
  </si>
  <si>
    <t xml:space="preserve">    企业职工基本养老保险基金年末滚存结余</t>
  </si>
  <si>
    <t>二、机关事业单位基本养老保险基金本年收支结余(或缺口)</t>
  </si>
  <si>
    <t xml:space="preserve">    机关事业单位基本养老保险基金年末滚存结余</t>
  </si>
  <si>
    <t>三、失业保险基金本年收支结余（或缺口）</t>
  </si>
  <si>
    <t xml:space="preserve">    失业保险基金年末滚存结余</t>
  </si>
  <si>
    <t>四、城镇职工基本医疗保险基金本年收支结余</t>
  </si>
  <si>
    <t xml:space="preserve">    城镇职工基本医疗保险基金年末滚存结余</t>
  </si>
  <si>
    <t>五、工伤保险基金本年收支结余（或缺口）</t>
  </si>
  <si>
    <t xml:space="preserve">    工伤保险基金年末滚存结余</t>
  </si>
  <si>
    <t>六、城乡居民基本养老保险基金本年收支结余</t>
  </si>
  <si>
    <t xml:space="preserve">    居民社会养老保险基金年末滚存结余</t>
  </si>
  <si>
    <t>七、城乡居民基本医疗保险基金本年收支结余</t>
  </si>
  <si>
    <t xml:space="preserve">    居民基本医疗保险基金年末滚存结余</t>
  </si>
  <si>
    <t xml:space="preserve">        本年收支结余</t>
  </si>
  <si>
    <t xml:space="preserve">        年末滚存结余</t>
  </si>
  <si>
    <t>2025年永仁县一般公共预算收支情况表</t>
  </si>
  <si>
    <t>表十一</t>
  </si>
  <si>
    <t>预算数比上年执行数增长%</t>
  </si>
  <si>
    <t>10101</t>
  </si>
  <si>
    <t>10199</t>
  </si>
  <si>
    <t xml:space="preserve">   区域间转移性收入</t>
  </si>
  <si>
    <t xml:space="preserve">      接受其他地区援助收入</t>
  </si>
  <si>
    <t xml:space="preserve">      生态保护补偿转移性收入</t>
  </si>
  <si>
    <t xml:space="preserve">      土地指标调剂转移性收入</t>
  </si>
  <si>
    <t xml:space="preserve">      其他转移性收入</t>
  </si>
  <si>
    <t>表十二</t>
  </si>
  <si>
    <t xml:space="preserve">    上解支出</t>
  </si>
  <si>
    <t xml:space="preserve">       体制上解支出</t>
  </si>
  <si>
    <t xml:space="preserve">       专项上解支出</t>
  </si>
  <si>
    <t xml:space="preserve">    调出资金</t>
  </si>
  <si>
    <t xml:space="preserve">    安排预算稳定调节基金</t>
  </si>
  <si>
    <t xml:space="preserve">    补充预算周转金</t>
  </si>
  <si>
    <t xml:space="preserve">  区域间转移性支出★</t>
  </si>
  <si>
    <t xml:space="preserve">     援助其他地区支出</t>
  </si>
  <si>
    <t xml:space="preserve">     生态保护补偿转移性支出★</t>
  </si>
  <si>
    <t xml:space="preserve">     土地指标调剂转移性支出★</t>
  </si>
  <si>
    <t xml:space="preserve">     其他转移性支出★</t>
  </si>
  <si>
    <t>债务还本支出★</t>
  </si>
  <si>
    <t>中央政府国内债务还本支出★</t>
  </si>
  <si>
    <t>2025年永仁县一般公共预算支出情况表</t>
  </si>
  <si>
    <t>表十三</t>
  </si>
  <si>
    <t>20111</t>
  </si>
  <si>
    <t xml:space="preserve">   市场监督管理事务</t>
  </si>
  <si>
    <t>2014004</t>
  </si>
  <si>
    <t>2014099</t>
  </si>
  <si>
    <t xml:space="preserve">   军费★</t>
  </si>
  <si>
    <t xml:space="preserve">     律师管理★</t>
  </si>
  <si>
    <t xml:space="preserve">     公共法律服务★</t>
  </si>
  <si>
    <t xml:space="preserve">     法治建设★</t>
  </si>
  <si>
    <t xml:space="preserve">     罪犯生活及医疗卫生★</t>
  </si>
  <si>
    <t xml:space="preserve">     监狱业务及罪犯改造★</t>
  </si>
  <si>
    <t xml:space="preserve">     实验室及相关设施★</t>
  </si>
  <si>
    <t xml:space="preserve">     共性技术研究与开发▼</t>
  </si>
  <si>
    <t xml:space="preserve">     传输发射▼</t>
  </si>
  <si>
    <t xml:space="preserve">     广播电视事务▼</t>
  </si>
  <si>
    <t xml:space="preserve">     政府特殊津贴▼</t>
  </si>
  <si>
    <t xml:space="preserve">     资助留学回国人员▼</t>
  </si>
  <si>
    <t xml:space="preserve">     博士后日常经费▼</t>
  </si>
  <si>
    <t xml:space="preserve">     引进人才费用▼</t>
  </si>
  <si>
    <t>2080209</t>
  </si>
  <si>
    <t xml:space="preserve">     老龄事务</t>
  </si>
  <si>
    <t xml:space="preserve">     机关事业单位职业年金缴费支出</t>
  </si>
  <si>
    <t xml:space="preserve">     对机关事业单位职业年金的补助▼</t>
  </si>
  <si>
    <t xml:space="preserve">     促进创业补贴★</t>
  </si>
  <si>
    <t xml:space="preserve">     优抚事业单位支出◆</t>
  </si>
  <si>
    <t xml:space="preserve">     光荣院●</t>
  </si>
  <si>
    <t xml:space="preserve">     残疾人就业★</t>
  </si>
  <si>
    <t xml:space="preserve">     交强险增值税补助基金支出</t>
  </si>
  <si>
    <t xml:space="preserve">   卫生健康管理事务</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</si>
  <si>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</si>
  <si>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</si>
  <si>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</si>
  <si>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</si>
  <si>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</si>
  <si>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</si>
  <si>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</si>
  <si>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</si>
  <si>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</si>
  <si>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 xml:space="preserve">     土壤▼</t>
  </si>
  <si>
    <t xml:space="preserve">     草原生态修复治理●</t>
  </si>
  <si>
    <t xml:space="preserve">     自然保护地●</t>
  </si>
  <si>
    <t xml:space="preserve">   天然林保护</t>
  </si>
  <si>
    <t xml:space="preserve">     其他天然林保护支出</t>
  </si>
  <si>
    <t xml:space="preserve">     稳定农民收入补贴</t>
  </si>
  <si>
    <t xml:space="preserve">     农业生产发展</t>
  </si>
  <si>
    <t xml:space="preserve">     渔业发展★</t>
  </si>
  <si>
    <t xml:space="preserve">     自然保护区等管理◆</t>
  </si>
  <si>
    <t xml:space="preserve">     成品油价格改革对林业的补贴◆</t>
  </si>
  <si>
    <t xml:space="preserve">     国家公园◆</t>
  </si>
  <si>
    <t xml:space="preserve">     退耕还林还草</t>
  </si>
  <si>
    <t xml:space="preserve">     农村供水</t>
  </si>
  <si>
    <t xml:space="preserve">     涉农贷款增量奖励◆</t>
  </si>
  <si>
    <t xml:space="preserve">     创业担保贷款贴息及奖补★</t>
  </si>
  <si>
    <t xml:space="preserve">     港口设施</t>
  </si>
  <si>
    <t xml:space="preserve">     取消政府还贷二级公路收费专项支出◆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</si>
  <si>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</si>
  <si>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</si>
  <si>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</si>
  <si>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</si>
  <si>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</si>
  <si>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信息安全建设▲</t>
  </si>
  <si>
    <t xml:space="preserve">     工业和信息产业战略研究与标准制定▲</t>
  </si>
  <si>
    <t xml:space="preserve">     工业和信息产业支持▲</t>
  </si>
  <si>
    <t xml:space="preserve">     电子专项工程▲</t>
  </si>
  <si>
    <t xml:space="preserve">     行业监管▲</t>
  </si>
  <si>
    <t xml:space="preserve">     技术基础研究▲</t>
  </si>
  <si>
    <t xml:space="preserve">     工程建设及运行维护▼</t>
  </si>
  <si>
    <t xml:space="preserve">     设施建设▼</t>
  </si>
  <si>
    <t xml:space="preserve">     设施安全▼</t>
  </si>
  <si>
    <t xml:space="preserve">     物资保管体系▼</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</si>
  <si>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</si>
  <si>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</si>
  <si>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</si>
  <si>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</si>
  <si>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</si>
  <si>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</si>
  <si>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</si>
  <si>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</si>
  <si>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</si>
  <si>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成品油储备▼</t>
  </si>
  <si>
    <t xml:space="preserve">     应急物资储备▼</t>
  </si>
  <si>
    <t>2240107</t>
  </si>
  <si>
    <t xml:space="preserve">     安全生产基础◆</t>
  </si>
  <si>
    <t xml:space="preserve">     中央自然灾害生活补助▲</t>
  </si>
  <si>
    <t xml:space="preserve">     地方自然灾害生活补助▲</t>
  </si>
  <si>
    <t>支出合计</t>
  </si>
  <si>
    <t>2025年县本级一般公共预算政府预算经济分类表(基本支出)</t>
  </si>
  <si>
    <t>表十四</t>
  </si>
  <si>
    <t>经济科目名称</t>
  </si>
  <si>
    <t>2025年预算数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</si>
  <si>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</si>
  <si>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</si>
  <si>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</si>
  <si>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</si>
  <si>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</si>
  <si>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</si>
  <si>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</si>
  <si>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</si>
  <si>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</si>
  <si>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</si>
  <si>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</si>
  <si>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</si>
  <si>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</si>
  <si>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</si>
  <si>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</si>
  <si>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</si>
  <si>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</si>
  <si>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</si>
  <si>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</si>
  <si>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</si>
  <si>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</si>
  <si>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</si>
  <si>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</si>
  <si>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</si>
  <si>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</si>
  <si>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</si>
  <si>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离退休费</t>
  </si>
  <si>
    <t>其他对个人和家庭补助</t>
  </si>
  <si>
    <t>支 出 合 计</t>
  </si>
  <si>
    <t>2025年永仁县政府性基金预算收入情况表</t>
  </si>
  <si>
    <t>表十五</t>
  </si>
  <si>
    <t>2024年执行数</t>
  </si>
  <si>
    <t>2025年永仁县政府性基金预算支出情况表</t>
  </si>
  <si>
    <t>表十六</t>
  </si>
  <si>
    <t>2137201</t>
  </si>
  <si>
    <t>2137299</t>
  </si>
  <si>
    <t>21373</t>
  </si>
  <si>
    <t>2137301</t>
  </si>
  <si>
    <t>2137302</t>
  </si>
  <si>
    <t>2137399</t>
  </si>
  <si>
    <t>21374</t>
  </si>
  <si>
    <t>2137401</t>
  </si>
  <si>
    <t>2137499</t>
  </si>
  <si>
    <t>全省政府性基金预算支出</t>
  </si>
  <si>
    <t>2300603</t>
  </si>
  <si>
    <t xml:space="preserve">      政府性基金上解支出</t>
  </si>
  <si>
    <t>2300802</t>
  </si>
  <si>
    <t xml:space="preserve">      政府性基金预算调出资金</t>
  </si>
  <si>
    <t>2025年永仁县国有资本经营收入预算情况表</t>
  </si>
  <si>
    <t>表十七</t>
  </si>
  <si>
    <t>项        目</t>
  </si>
  <si>
    <t xml:space="preserve">    建材企业利润收入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</si>
  <si>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</si>
  <si>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2025年永仁县国有资本经营支出预算情况表</t>
  </si>
  <si>
    <t>表十八</t>
  </si>
  <si>
    <t xml:space="preserve">  其他金融国有资本经营预算支出</t>
  </si>
  <si>
    <t>2025年永仁县社会保险基金收入预算情况表</t>
  </si>
  <si>
    <t>表十九</t>
  </si>
  <si>
    <t>项     目</t>
  </si>
  <si>
    <t>七、居民基本医疗保险基金收入</t>
  </si>
  <si>
    <t>2025年永仁县社会保险基金支出预算情况表</t>
  </si>
  <si>
    <t>表二十</t>
  </si>
  <si>
    <r>
      <rPr>
        <sz val="14"/>
        <rFont val="宋体"/>
        <charset val="134"/>
      </rPr>
      <t xml:space="preserve">    </t>
    </r>
    <r>
      <rPr>
        <sz val="14"/>
        <color indexed="8"/>
        <rFont val="宋体"/>
        <charset val="134"/>
      </rPr>
      <t>单位：万元</t>
    </r>
  </si>
  <si>
    <t>项       目</t>
  </si>
  <si>
    <t xml:space="preserve">         中央调剂资金支出</t>
  </si>
  <si>
    <t>七、居民基本医疗保险基金支出</t>
  </si>
  <si>
    <t>2025年永仁县社会保险基金结余预算情况表</t>
  </si>
  <si>
    <t>表二十一</t>
  </si>
  <si>
    <t>二、机关事业单位基本养老保险基金本年收支结余（或缺口）</t>
  </si>
  <si>
    <t xml:space="preserve">    城乡居民基本养老保险基金年末滚存结余</t>
  </si>
  <si>
    <t>七、居民基本医疗保险基金本年收支结余</t>
  </si>
  <si>
    <t>本年收支结余</t>
  </si>
  <si>
    <t>年末滚存结余</t>
  </si>
  <si>
    <t>2024年永仁县政府债务限额和余额情况表</t>
  </si>
  <si>
    <t>表二十二</t>
  </si>
  <si>
    <t> 单位：亿元</t>
  </si>
  <si>
    <t>项         目</t>
  </si>
  <si>
    <t>全县</t>
  </si>
  <si>
    <t>执行数比上年决算数增长%</t>
  </si>
  <si>
    <t>一般债务</t>
  </si>
  <si>
    <t>一、上年末地方政府一般债务余额</t>
  </si>
  <si>
    <t xml:space="preserve">    1.上年末地方一般债务余额</t>
  </si>
  <si>
    <t xml:space="preserve">    2.调增上年一般债务余额</t>
  </si>
  <si>
    <t>二、当年末地方政府一般债务余额限额</t>
  </si>
  <si>
    <t>三、当年地方政府一般债务发行额</t>
  </si>
  <si>
    <t xml:space="preserve"> 1.发行新增一般债券</t>
  </si>
  <si>
    <t xml:space="preserve"> 2.发行再融资一般债券</t>
  </si>
  <si>
    <t xml:space="preserve"> 3.发行置换一般债券</t>
  </si>
  <si>
    <t xml:space="preserve"> 3.外国政府及国际金融组织借款</t>
  </si>
  <si>
    <t>四、当年地方政府一般债务还本额</t>
  </si>
  <si>
    <t>五、调减未置换地方政府一般存量债务</t>
  </si>
  <si>
    <t>五、当年末地方政府一般债务余额</t>
  </si>
  <si>
    <t>专项债务</t>
  </si>
  <si>
    <t>一、上年末地方政府专项债务余额</t>
  </si>
  <si>
    <t xml:space="preserve">    1.上年末地方专项债务余额</t>
  </si>
  <si>
    <t xml:space="preserve">    2.调增上年专项债务余额</t>
  </si>
  <si>
    <t>二、当年末地方政府专项债务余额限额</t>
  </si>
  <si>
    <t>三、当年地方政府专项债务发行额</t>
  </si>
  <si>
    <t>1.发行新增专项债券</t>
  </si>
  <si>
    <t>2.发行再融资专项债券</t>
  </si>
  <si>
    <t>3.发行置换专项债券</t>
  </si>
  <si>
    <t>四、当年地方政府专项债务还本额</t>
  </si>
  <si>
    <t>五、当年末地方政府专项债务余额</t>
  </si>
  <si>
    <t>合计</t>
  </si>
  <si>
    <t>一、上年末地方政府债务余额</t>
  </si>
  <si>
    <t>二、当年末地方政府债务余额限额</t>
  </si>
  <si>
    <t>三、当年地方政府债务发行额</t>
  </si>
  <si>
    <t>1.发行新增政府债券</t>
  </si>
  <si>
    <t>2.发行再融资债券</t>
  </si>
  <si>
    <t>3.发行置换债券</t>
  </si>
  <si>
    <t>3.外国政府及国际金融组织借款</t>
  </si>
  <si>
    <t>四、当年地方政府债务还本额</t>
  </si>
  <si>
    <t>五、调减未置换地方政府存量债务</t>
  </si>
  <si>
    <t>五、当年末地方政府债务余额</t>
  </si>
  <si>
    <t>2024年永仁县地方政府债务投向情况表</t>
  </si>
  <si>
    <t>表二十三</t>
  </si>
  <si>
    <t>单位：亿元</t>
  </si>
  <si>
    <t>项    目</t>
  </si>
  <si>
    <t>政府债务</t>
  </si>
  <si>
    <t>其中:政府一般债务</t>
  </si>
  <si>
    <t>其中:政府专项债务</t>
  </si>
  <si>
    <t>2024年增减变化</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</si>
  <si>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</si>
  <si>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</si>
  <si>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</si>
  <si>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</si>
  <si>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</si>
  <si>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</si>
  <si>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</si>
  <si>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</si>
  <si>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</si>
  <si>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</si>
  <si>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</si>
  <si>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</si>
  <si>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</si>
  <si>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</si>
  <si>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</si>
  <si>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</si>
  <si>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</si>
  <si>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</si>
  <si>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</si>
  <si>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2025年永仁县政府债务限额和余额情况表</t>
  </si>
  <si>
    <t>表二十四</t>
  </si>
  <si>
    <t>1.发行新增一般债券</t>
  </si>
  <si>
    <t>2.发行再融资一般债券</t>
  </si>
  <si>
    <t>3.发行置换一般债券</t>
  </si>
  <si>
    <t>五、调减未置换地方政府专项存量债务</t>
  </si>
  <si>
    <t>2024年永仁县地方政府债务限额表</t>
  </si>
  <si>
    <t>表二十五</t>
  </si>
  <si>
    <t>地  区</t>
  </si>
  <si>
    <t>2023年政府债务限额</t>
  </si>
  <si>
    <t>2024年政府债务限额</t>
  </si>
  <si>
    <t>永仁县</t>
  </si>
</sst>
</file>

<file path=xl/styles.xml><?xml version="1.0" encoding="utf-8"?>
<styleSheet xmlns="http://schemas.openxmlformats.org/spreadsheetml/2006/main">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yy\.mm\.dd"/>
    <numFmt numFmtId="178" formatCode="#,##0_ ;[Red]\-#,##0\ "/>
    <numFmt numFmtId="179" formatCode="_ * #,##0.0_ ;_ * \-#,##0.0_ ;_ * &quot;-&quot;??_ ;_ @_ "/>
    <numFmt numFmtId="180" formatCode="&quot;$&quot;#,##0_);[Red]\(&quot;$&quot;#,##0\)"/>
    <numFmt numFmtId="181" formatCode="_(&quot;$&quot;* #,##0_);_(&quot;$&quot;* \(#,##0\);_(&quot;$&quot;* &quot;-&quot;_);_(@_)"/>
    <numFmt numFmtId="182" formatCode="\$#,##0.00;\(\$#,##0.00\)"/>
    <numFmt numFmtId="183" formatCode="_(* #,##0.00_);_(* \(#,##0.00\);_(* &quot;-&quot;??_);_(@_)"/>
    <numFmt numFmtId="184" formatCode="#,##0_ "/>
    <numFmt numFmtId="185" formatCode="#,##0.0_ "/>
    <numFmt numFmtId="186" formatCode="#\ ??/??"/>
    <numFmt numFmtId="187" formatCode="_-&quot;$&quot;\ * #,##0_-;_-&quot;$&quot;\ * #,##0\-;_-&quot;$&quot;\ * &quot;-&quot;_-;_-@_-"/>
    <numFmt numFmtId="188" formatCode="\$#,##0;\(\$#,##0\)"/>
    <numFmt numFmtId="189" formatCode="_-* #,##0_-;\-* #,##0_-;_-* &quot;-&quot;_-;_-@_-"/>
    <numFmt numFmtId="190" formatCode="#,##0;\(#,##0\)"/>
    <numFmt numFmtId="191" formatCode="_(&quot;$&quot;* #,##0.00_);_(&quot;$&quot;* \(#,##0.00\);_(&quot;$&quot;* &quot;-&quot;??_);_(@_)"/>
    <numFmt numFmtId="192" formatCode="#,##0.00_);[Red]\(#,##0.00\)"/>
    <numFmt numFmtId="193" formatCode="&quot;$&quot;#,##0.00_);[Red]\(&quot;$&quot;#,##0.00\)"/>
    <numFmt numFmtId="194" formatCode="#,##0.0_);\(#,##0.0\)"/>
    <numFmt numFmtId="195" formatCode="_-&quot;$&quot;\ * #,##0.00_-;_-&quot;$&quot;\ * #,##0.00\-;_-&quot;$&quot;\ * &quot;-&quot;??_-;_-@_-"/>
    <numFmt numFmtId="196" formatCode="&quot;$&quot;\ #,##0_-;[Red]&quot;$&quot;\ #,##0\-"/>
    <numFmt numFmtId="197" formatCode="0.0000000%"/>
    <numFmt numFmtId="198" formatCode="_-* #,##0.00_-;\-* #,##0.00_-;_-* &quot;-&quot;??_-;_-@_-"/>
    <numFmt numFmtId="199" formatCode="yyyy&quot;年&quot;m&quot;月&quot;;@"/>
    <numFmt numFmtId="200" formatCode="&quot;$&quot;\ #,##0.00_-;[Red]&quot;$&quot;\ #,##0.00\-"/>
    <numFmt numFmtId="201" formatCode="0_ "/>
    <numFmt numFmtId="202" formatCode="0.0%"/>
    <numFmt numFmtId="203" formatCode="0.0"/>
    <numFmt numFmtId="204" formatCode="_ * #,##0_ ;_ * \-#,##0_ ;_ * &quot;-&quot;??_ ;_ @_ "/>
    <numFmt numFmtId="205" formatCode="0.00_ "/>
  </numFmts>
  <fonts count="146">
    <font>
      <sz val="11"/>
      <color indexed="8"/>
      <name val="宋体"/>
      <charset val="134"/>
    </font>
    <font>
      <sz val="26"/>
      <color theme="1"/>
      <name val="宋体"/>
      <charset val="134"/>
      <scheme val="minor"/>
    </font>
    <font>
      <sz val="14"/>
      <color theme="1"/>
      <name val="宋体"/>
      <charset val="134"/>
      <scheme val="minor"/>
    </font>
    <font>
      <sz val="11"/>
      <color theme="1"/>
      <name val="宋体"/>
      <charset val="134"/>
      <scheme val="minor"/>
    </font>
    <font>
      <sz val="14"/>
      <color indexed="8"/>
      <name val="宋体"/>
      <charset val="134"/>
      <scheme val="minor"/>
    </font>
    <font>
      <sz val="11"/>
      <color indexed="8"/>
      <name val="宋体"/>
      <charset val="134"/>
      <scheme val="minor"/>
    </font>
    <font>
      <sz val="26"/>
      <name val="方正小标宋简体"/>
      <charset val="134"/>
    </font>
    <font>
      <sz val="14"/>
      <name val="宋体"/>
      <charset val="134"/>
      <scheme val="major"/>
    </font>
    <font>
      <b/>
      <sz val="14"/>
      <name val="宋体"/>
      <charset val="134"/>
      <scheme val="minor"/>
    </font>
    <font>
      <b/>
      <sz val="14"/>
      <color indexed="8"/>
      <name val="宋体"/>
      <charset val="134"/>
      <scheme val="minor"/>
    </font>
    <font>
      <b/>
      <sz val="14"/>
      <color theme="1"/>
      <name val="宋体"/>
      <charset val="134"/>
      <scheme val="minor"/>
    </font>
    <font>
      <sz val="14"/>
      <name val="宋体"/>
      <charset val="134"/>
      <scheme val="minor"/>
    </font>
    <font>
      <sz val="20"/>
      <color indexed="8"/>
      <name val="方正小标宋简体"/>
      <charset val="134"/>
    </font>
    <font>
      <sz val="11"/>
      <name val="宋体"/>
      <charset val="134"/>
      <scheme val="minor"/>
    </font>
    <font>
      <sz val="26"/>
      <color indexed="8"/>
      <name val="方正小标宋简体"/>
      <charset val="134"/>
    </font>
    <font>
      <sz val="14"/>
      <color indexed="8"/>
      <name val="宋体"/>
      <charset val="134"/>
    </font>
    <font>
      <sz val="14"/>
      <name val="宋体"/>
      <charset val="134"/>
    </font>
    <font>
      <b/>
      <sz val="14"/>
      <color indexed="8"/>
      <name val="宋体"/>
      <charset val="134"/>
    </font>
    <font>
      <b/>
      <sz val="16"/>
      <color indexed="8"/>
      <name val="宋体"/>
      <charset val="134"/>
    </font>
    <font>
      <b/>
      <sz val="16"/>
      <name val="宋体"/>
      <charset val="134"/>
    </font>
    <font>
      <b/>
      <sz val="14"/>
      <name val="宋体"/>
      <charset val="134"/>
    </font>
    <font>
      <sz val="12"/>
      <name val="宋体"/>
      <charset val="134"/>
    </font>
    <font>
      <sz val="14"/>
      <name val="MS Serif"/>
      <charset val="134"/>
    </font>
    <font>
      <sz val="11"/>
      <name val="宋体"/>
      <charset val="134"/>
    </font>
    <font>
      <b/>
      <sz val="14"/>
      <color rgb="FFFF0000"/>
      <name val="宋体"/>
      <charset val="134"/>
    </font>
    <font>
      <b/>
      <sz val="14"/>
      <name val="Times New Roman"/>
      <charset val="134"/>
    </font>
    <font>
      <sz val="14"/>
      <name val="Times New Roman"/>
      <charset val="134"/>
    </font>
    <font>
      <sz val="20"/>
      <color indexed="8"/>
      <name val="华文中宋"/>
      <charset val="134"/>
    </font>
    <font>
      <b/>
      <sz val="11"/>
      <name val="宋体"/>
      <charset val="134"/>
    </font>
    <font>
      <b/>
      <sz val="12"/>
      <name val="宋体"/>
      <charset val="134"/>
    </font>
    <font>
      <sz val="14"/>
      <color rgb="FFFF0000"/>
      <name val="Times New Roman"/>
      <charset val="134"/>
    </font>
    <font>
      <sz val="14"/>
      <color rgb="FF000000"/>
      <name val="宋体"/>
      <charset val="134"/>
    </font>
    <font>
      <sz val="11"/>
      <color theme="1"/>
      <name val="宋体"/>
      <charset val="134"/>
      <scheme val="minor"/>
    </font>
    <font>
      <sz val="10"/>
      <color rgb="FF000000"/>
      <name val="宋体"/>
      <charset val="134"/>
    </font>
    <font>
      <sz val="11"/>
      <color rgb="FFFF0000"/>
      <name val="宋体"/>
      <charset val="134"/>
      <scheme val="minor"/>
    </font>
    <font>
      <b/>
      <sz val="14"/>
      <name val="黑体"/>
      <charset val="134"/>
    </font>
    <font>
      <sz val="12"/>
      <name val="仿宋_GB2312"/>
      <charset val="134"/>
    </font>
    <font>
      <sz val="14"/>
      <color indexed="8"/>
      <name val="Times New Roman"/>
      <charset val="134"/>
    </font>
    <font>
      <sz val="18"/>
      <name val="方正小标宋简体"/>
      <charset val="134"/>
    </font>
    <font>
      <b/>
      <sz val="10"/>
      <name val="宋体"/>
      <charset val="134"/>
    </font>
    <font>
      <sz val="12"/>
      <color indexed="8"/>
      <name val="宋体"/>
      <charset val="134"/>
    </font>
    <font>
      <sz val="12"/>
      <color rgb="FFFF0000"/>
      <name val="宋体"/>
      <charset val="134"/>
    </font>
    <font>
      <sz val="14"/>
      <color theme="1"/>
      <name val="Times New Roman"/>
      <charset val="134"/>
    </font>
    <font>
      <sz val="14"/>
      <color rgb="FF000000"/>
      <name val="Times New Roman"/>
      <charset val="134"/>
    </font>
    <font>
      <sz val="14"/>
      <color rgb="FFFF0000"/>
      <name val="宋体"/>
      <charset val="134"/>
    </font>
    <font>
      <sz val="14"/>
      <color indexed="10"/>
      <name val="宋体"/>
      <charset val="134"/>
    </font>
    <font>
      <sz val="11"/>
      <color rgb="FFFF0000"/>
      <name val="宋体"/>
      <charset val="134"/>
    </font>
    <font>
      <sz val="20"/>
      <name val="方正小标宋简体"/>
      <charset val="134"/>
    </font>
    <font>
      <sz val="14"/>
      <color indexed="9"/>
      <name val="宋体"/>
      <charset val="134"/>
    </font>
    <font>
      <sz val="18"/>
      <color indexed="8"/>
      <name val="宋体"/>
      <charset val="134"/>
    </font>
    <font>
      <sz val="18"/>
      <name val="宋体"/>
      <charset val="134"/>
    </font>
    <font>
      <sz val="11"/>
      <name val="Times New Roman"/>
      <charset val="134"/>
    </font>
    <font>
      <b/>
      <sz val="14"/>
      <color theme="1"/>
      <name val="Times New Roman"/>
      <charset val="134"/>
    </font>
    <font>
      <b/>
      <sz val="14"/>
      <color indexed="8"/>
      <name val="Times New Roman"/>
      <charset val="134"/>
    </font>
    <font>
      <sz val="10"/>
      <name val="宋体"/>
      <charset val="134"/>
    </font>
    <font>
      <sz val="14"/>
      <color rgb="FF303133"/>
      <name val="Times New Roman"/>
      <charset val="134"/>
    </font>
    <font>
      <sz val="18"/>
      <name val="华文中宋"/>
      <charset val="134"/>
    </font>
    <font>
      <b/>
      <sz val="11"/>
      <color indexed="8"/>
      <name val="宋体"/>
      <charset val="134"/>
    </font>
    <font>
      <sz val="14"/>
      <name val="方正小标宋简体"/>
      <charset val="134"/>
    </font>
    <font>
      <sz val="15"/>
      <name val="宋体"/>
      <charset val="134"/>
    </font>
    <font>
      <sz val="28"/>
      <name val="方正小标宋简体"/>
      <charset val="134"/>
    </font>
    <font>
      <sz val="20"/>
      <color theme="1"/>
      <name val="Times New Roman"/>
      <charset val="134"/>
    </font>
    <font>
      <sz val="18"/>
      <name val="仿宋_GB2312"/>
      <charset val="134"/>
    </font>
    <font>
      <sz val="20"/>
      <name val="宋体"/>
      <charset val="134"/>
    </font>
    <font>
      <sz val="18"/>
      <name val="方正黑体简体"/>
      <charset val="134"/>
    </font>
    <font>
      <sz val="16"/>
      <name val="黑体"/>
      <charset val="134"/>
    </font>
    <font>
      <sz val="20"/>
      <name val="方正楷体简体"/>
      <charset val="134"/>
    </font>
    <font>
      <sz val="30"/>
      <name val="方正小标宋简体"/>
      <charset val="134"/>
    </font>
    <font>
      <sz val="48"/>
      <name val="华文行楷"/>
      <charset val="134"/>
    </font>
    <font>
      <sz val="20"/>
      <name val="楷体_GB2312"/>
      <charset val="134"/>
    </font>
    <font>
      <sz val="20"/>
      <name val="Times New Roman"/>
      <charset val="134"/>
    </font>
    <font>
      <b/>
      <sz val="13"/>
      <color indexed="56"/>
      <name val="宋体"/>
      <charset val="134"/>
    </font>
    <font>
      <sz val="10"/>
      <name val="Arial"/>
      <charset val="134"/>
    </font>
    <font>
      <sz val="11"/>
      <color indexed="52"/>
      <name val="宋体"/>
      <charset val="134"/>
    </font>
    <font>
      <sz val="11"/>
      <color theme="1"/>
      <name val="宋体"/>
      <charset val="0"/>
      <scheme val="minor"/>
    </font>
    <font>
      <b/>
      <sz val="11"/>
      <color indexed="63"/>
      <name val="宋体"/>
      <charset val="134"/>
    </font>
    <font>
      <sz val="11"/>
      <color rgb="FF3F3F76"/>
      <name val="宋体"/>
      <charset val="0"/>
      <scheme val="minor"/>
    </font>
    <font>
      <sz val="11"/>
      <color indexed="9"/>
      <name val="宋体"/>
      <charset val="134"/>
    </font>
    <font>
      <sz val="12"/>
      <color indexed="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11"/>
      <color indexed="17"/>
      <name val="宋体"/>
      <charset val="134"/>
    </font>
    <font>
      <sz val="8"/>
      <name val="Arial"/>
      <charset val="134"/>
    </font>
    <font>
      <u/>
      <sz val="11"/>
      <color rgb="FF800080"/>
      <name val="宋体"/>
      <charset val="0"/>
      <scheme val="minor"/>
    </font>
    <font>
      <sz val="12"/>
      <color indexed="16"/>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sz val="11"/>
      <color indexed="20"/>
      <name val="宋体"/>
      <charset val="134"/>
    </font>
    <font>
      <sz val="12"/>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b/>
      <sz val="11"/>
      <color indexed="9"/>
      <name val="宋体"/>
      <charset val="134"/>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sz val="11"/>
      <color rgb="FF9C6500"/>
      <name val="宋体"/>
      <charset val="0"/>
      <scheme val="minor"/>
    </font>
    <font>
      <sz val="11"/>
      <color indexed="10"/>
      <name val="宋体"/>
      <charset val="134"/>
    </font>
    <font>
      <b/>
      <sz val="18"/>
      <color indexed="56"/>
      <name val="宋体"/>
      <charset val="134"/>
    </font>
    <font>
      <sz val="10"/>
      <name val="Helv"/>
      <charset val="134"/>
    </font>
    <font>
      <sz val="12"/>
      <color indexed="17"/>
      <name val="宋体"/>
      <charset val="134"/>
    </font>
    <font>
      <sz val="12"/>
      <name val="Courier"/>
      <charset val="134"/>
    </font>
    <font>
      <sz val="11"/>
      <color indexed="62"/>
      <name val="宋体"/>
      <charset val="134"/>
    </font>
    <font>
      <sz val="12"/>
      <name val="Times New Roman"/>
      <charset val="134"/>
    </font>
    <font>
      <sz val="10"/>
      <name val="楷体"/>
      <charset val="134"/>
    </font>
    <font>
      <b/>
      <sz val="12"/>
      <color indexed="8"/>
      <name val="宋体"/>
      <charset val="134"/>
    </font>
    <font>
      <u/>
      <sz val="10"/>
      <color indexed="12"/>
      <name val="Times"/>
      <charset val="134"/>
    </font>
    <font>
      <sz val="10"/>
      <name val="仿宋_GB2312"/>
      <charset val="134"/>
    </font>
    <font>
      <u/>
      <sz val="12"/>
      <color indexed="36"/>
      <name val="宋体"/>
      <charset val="134"/>
    </font>
    <font>
      <u/>
      <sz val="11"/>
      <color indexed="52"/>
      <name val="宋体"/>
      <charset val="134"/>
    </font>
    <font>
      <b/>
      <sz val="14"/>
      <name val="楷体"/>
      <charset val="134"/>
    </font>
    <font>
      <sz val="10"/>
      <name val="MS Sans Serif"/>
      <charset val="134"/>
    </font>
    <font>
      <b/>
      <sz val="11"/>
      <color indexed="54"/>
      <name val="宋体"/>
      <charset val="134"/>
    </font>
    <font>
      <b/>
      <sz val="10"/>
      <name val="Arial"/>
      <charset val="134"/>
    </font>
    <font>
      <b/>
      <sz val="18"/>
      <color indexed="54"/>
      <name val="宋体"/>
      <charset val="134"/>
    </font>
    <font>
      <b/>
      <sz val="15"/>
      <color indexed="54"/>
      <name val="宋体"/>
      <charset val="134"/>
    </font>
    <font>
      <b/>
      <sz val="13"/>
      <color indexed="54"/>
      <name val="宋体"/>
      <charset val="134"/>
    </font>
    <font>
      <b/>
      <sz val="12"/>
      <name val="Arial"/>
      <charset val="134"/>
    </font>
    <font>
      <sz val="10"/>
      <name val="Geneva"/>
      <charset val="134"/>
    </font>
    <font>
      <sz val="10"/>
      <name val="Times New Roman"/>
      <charset val="134"/>
    </font>
    <font>
      <b/>
      <sz val="8"/>
      <color indexed="9"/>
      <name val="宋体"/>
      <charset val="134"/>
    </font>
    <font>
      <b/>
      <sz val="18"/>
      <color indexed="62"/>
      <name val="宋体"/>
      <charset val="134"/>
    </font>
    <font>
      <u/>
      <sz val="12"/>
      <color indexed="12"/>
      <name val="宋体"/>
      <charset val="134"/>
    </font>
    <font>
      <sz val="8"/>
      <name val="Times New Roman"/>
      <charset val="134"/>
    </font>
    <font>
      <sz val="7"/>
      <name val="Small Fonts"/>
      <charset val="134"/>
    </font>
    <font>
      <sz val="12"/>
      <name val="Helv"/>
      <charset val="134"/>
    </font>
    <font>
      <b/>
      <sz val="10"/>
      <name val="Tms Rmn"/>
      <charset val="134"/>
    </font>
    <font>
      <sz val="9"/>
      <name val="宋体"/>
      <charset val="134"/>
    </font>
    <font>
      <b/>
      <sz val="9"/>
      <name val="Arial"/>
      <charset val="134"/>
    </font>
    <font>
      <b/>
      <sz val="10"/>
      <color indexed="9"/>
      <name val="宋体"/>
      <charset val="134"/>
    </font>
    <font>
      <sz val="12"/>
      <color indexed="9"/>
      <name val="Helv"/>
      <charset val="134"/>
    </font>
    <font>
      <sz val="9"/>
      <name val="微软雅黑"/>
      <charset val="134"/>
    </font>
    <font>
      <sz val="10"/>
      <color indexed="8"/>
      <name val="MS Sans Serif"/>
      <charset val="134"/>
    </font>
    <font>
      <sz val="20"/>
      <color theme="1"/>
      <name val="方正仿宋简体"/>
      <charset val="134"/>
    </font>
    <font>
      <sz val="20"/>
      <color theme="1"/>
      <name val="宋体"/>
      <charset val="134"/>
    </font>
  </fonts>
  <fills count="7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00B050"/>
        <bgColor indexed="64"/>
      </patternFill>
    </fill>
    <fill>
      <patternFill patternType="solid">
        <fgColor theme="6" tint="-0.25"/>
        <bgColor indexed="64"/>
      </patternFill>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indexed="10"/>
        <bgColor indexed="64"/>
      </patternFill>
    </fill>
    <fill>
      <patternFill patternType="solid">
        <fgColor indexed="5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indexed="11"/>
        <bgColor indexed="64"/>
      </patternFill>
    </fill>
    <fill>
      <patternFill patternType="solid">
        <fgColor indexed="4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42"/>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31"/>
        <bgColor indexed="64"/>
      </patternFill>
    </fill>
    <fill>
      <patternFill patternType="solid">
        <fgColor indexed="53"/>
        <bgColor indexed="64"/>
      </patternFill>
    </fill>
    <fill>
      <patternFill patternType="solid">
        <fgColor indexed="49"/>
        <bgColor indexed="64"/>
      </patternFill>
    </fill>
    <fill>
      <patternFill patternType="solid">
        <fgColor indexed="40"/>
        <bgColor indexed="64"/>
      </patternFill>
    </fill>
    <fill>
      <patternFill patternType="solid">
        <fgColor indexed="51"/>
        <bgColor indexed="64"/>
      </patternFill>
    </fill>
    <fill>
      <patternFill patternType="solid">
        <fgColor indexed="14"/>
        <bgColor indexed="64"/>
      </patternFill>
    </fill>
    <fill>
      <patternFill patternType="solid">
        <fgColor indexed="62"/>
        <bgColor indexed="64"/>
      </patternFill>
    </fill>
    <fill>
      <patternFill patternType="lightUp">
        <fgColor indexed="9"/>
        <bgColor indexed="22"/>
      </patternFill>
    </fill>
    <fill>
      <patternFill patternType="lightUp">
        <fgColor indexed="9"/>
        <bgColor indexed="29"/>
      </patternFill>
    </fill>
    <fill>
      <patternFill patternType="lightUp">
        <fgColor indexed="9"/>
        <bgColor indexed="55"/>
      </patternFill>
    </fill>
    <fill>
      <patternFill patternType="solid">
        <fgColor indexed="57"/>
        <bgColor indexed="64"/>
      </patternFill>
    </fill>
    <fill>
      <patternFill patternType="solid">
        <fgColor indexed="30"/>
        <bgColor indexed="64"/>
      </patternFill>
    </fill>
    <fill>
      <patternFill patternType="solid">
        <fgColor indexed="36"/>
        <bgColor indexed="64"/>
      </patternFill>
    </fill>
    <fill>
      <patternFill patternType="solid">
        <fgColor indexed="25"/>
        <bgColor indexed="64"/>
      </patternFill>
    </fill>
    <fill>
      <patternFill patternType="mediumGray">
        <fgColor indexed="22"/>
      </patternFill>
    </fill>
    <fill>
      <patternFill patternType="solid">
        <fgColor indexed="15"/>
        <bgColor indexed="64"/>
      </patternFill>
    </fill>
    <fill>
      <patternFill patternType="gray0625"/>
    </fill>
    <fill>
      <patternFill patternType="solid">
        <fgColor indexed="48"/>
        <bgColor indexed="64"/>
      </patternFill>
    </fill>
    <fill>
      <patternFill patternType="solid">
        <fgColor indexed="1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style="thin">
        <color indexed="11"/>
      </top>
      <bottom style="double">
        <color indexed="11"/>
      </bottom>
      <diagonal/>
    </border>
    <border>
      <left/>
      <right/>
      <top/>
      <bottom style="medium">
        <color indexed="43"/>
      </bottom>
      <diagonal/>
    </border>
    <border>
      <left/>
      <right/>
      <top/>
      <bottom style="thick">
        <color indexed="11"/>
      </bottom>
      <diagonal/>
    </border>
    <border>
      <left/>
      <right/>
      <top/>
      <bottom style="thick">
        <color indexed="43"/>
      </bottom>
      <diagonal/>
    </border>
    <border>
      <left/>
      <right/>
      <top style="medium">
        <color indexed="9"/>
      </top>
      <bottom style="medium">
        <color indexed="9"/>
      </bottom>
      <diagonal/>
    </border>
    <border>
      <left/>
      <right/>
      <top style="medium">
        <color auto="1"/>
      </top>
      <bottom style="medium">
        <color auto="1"/>
      </bottom>
      <diagonal/>
    </border>
  </borders>
  <cellStyleXfs count="1331">
    <xf numFmtId="0" fontId="0" fillId="0" borderId="0">
      <alignment vertical="center"/>
    </xf>
    <xf numFmtId="0" fontId="21" fillId="0" borderId="0">
      <alignment vertical="center"/>
    </xf>
    <xf numFmtId="0" fontId="71" fillId="0" borderId="21" applyNumberFormat="0" applyFill="0" applyAlignment="0" applyProtection="0">
      <alignment vertical="center"/>
    </xf>
    <xf numFmtId="1" fontId="72" fillId="0" borderId="20" applyFill="0" applyProtection="0">
      <alignment horizontal="center" vertical="center"/>
    </xf>
    <xf numFmtId="0" fontId="71" fillId="0" borderId="21" applyNumberFormat="0" applyFill="0" applyAlignment="0" applyProtection="0">
      <alignment vertical="center"/>
    </xf>
    <xf numFmtId="42" fontId="3" fillId="0" borderId="0" applyFont="0" applyFill="0" applyBorder="0" applyAlignment="0" applyProtection="0">
      <alignment vertical="center"/>
    </xf>
    <xf numFmtId="0" fontId="73" fillId="0" borderId="22" applyNumberFormat="0" applyFill="0" applyAlignment="0" applyProtection="0">
      <alignment vertical="center"/>
    </xf>
    <xf numFmtId="0" fontId="0" fillId="0" borderId="0">
      <alignment vertical="center"/>
    </xf>
    <xf numFmtId="0" fontId="0" fillId="0" borderId="0">
      <alignment vertical="center"/>
    </xf>
    <xf numFmtId="0" fontId="74" fillId="8" borderId="0" applyNumberFormat="0" applyBorder="0" applyAlignment="0" applyProtection="0">
      <alignment vertical="center"/>
    </xf>
    <xf numFmtId="0" fontId="75" fillId="9" borderId="23" applyNumberFormat="0" applyAlignment="0" applyProtection="0">
      <alignment vertical="center"/>
    </xf>
    <xf numFmtId="0" fontId="76" fillId="10" borderId="24" applyNumberFormat="0" applyAlignment="0" applyProtection="0">
      <alignment vertical="center"/>
    </xf>
    <xf numFmtId="0" fontId="77" fillId="11" borderId="0" applyNumberFormat="0" applyBorder="0" applyAlignment="0" applyProtection="0">
      <alignment vertical="center"/>
    </xf>
    <xf numFmtId="44" fontId="3" fillId="0" borderId="0" applyFont="0" applyFill="0" applyBorder="0" applyAlignment="0" applyProtection="0">
      <alignment vertical="center"/>
    </xf>
    <xf numFmtId="9" fontId="21" fillId="0" borderId="0" applyFont="0" applyFill="0" applyBorder="0" applyAlignment="0" applyProtection="0">
      <alignment vertical="center"/>
    </xf>
    <xf numFmtId="0" fontId="78" fillId="12" borderId="0" applyNumberFormat="0" applyBorder="0" applyAlignment="0" applyProtection="0">
      <alignment vertical="center"/>
    </xf>
    <xf numFmtId="41" fontId="3" fillId="0" borderId="0" applyFont="0" applyFill="0" applyBorder="0" applyAlignment="0" applyProtection="0">
      <alignment vertical="center"/>
    </xf>
    <xf numFmtId="0" fontId="40" fillId="9" borderId="0" applyNumberFormat="0" applyBorder="0" applyAlignment="0" applyProtection="0">
      <alignment vertical="center"/>
    </xf>
    <xf numFmtId="0" fontId="21" fillId="0" borderId="0">
      <alignment vertical="center"/>
    </xf>
    <xf numFmtId="0" fontId="74" fillId="13" borderId="0" applyNumberFormat="0" applyBorder="0" applyAlignment="0" applyProtection="0">
      <alignment vertical="center"/>
    </xf>
    <xf numFmtId="0" fontId="0" fillId="0" borderId="0">
      <alignment vertical="center"/>
    </xf>
    <xf numFmtId="0" fontId="57" fillId="0" borderId="25" applyNumberFormat="0" applyFill="0" applyAlignment="0" applyProtection="0">
      <alignment vertical="center"/>
    </xf>
    <xf numFmtId="0" fontId="79" fillId="14" borderId="0" applyNumberFormat="0" applyBorder="0" applyAlignment="0" applyProtection="0">
      <alignment vertical="center"/>
    </xf>
    <xf numFmtId="0" fontId="21"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7" fillId="0" borderId="25" applyNumberFormat="0" applyFill="0" applyAlignment="0" applyProtection="0">
      <alignment vertical="center"/>
    </xf>
    <xf numFmtId="0" fontId="80"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177" fontId="72" fillId="0" borderId="20" applyFill="0" applyProtection="0">
      <alignment horizontal="right" vertical="center"/>
    </xf>
    <xf numFmtId="0" fontId="77" fillId="16" borderId="0" applyNumberFormat="0" applyBorder="0" applyAlignment="0" applyProtection="0">
      <alignment vertical="center"/>
    </xf>
    <xf numFmtId="43" fontId="0" fillId="0" borderId="0" applyFont="0" applyFill="0" applyBorder="0" applyAlignment="0" applyProtection="0">
      <alignment vertical="center"/>
    </xf>
    <xf numFmtId="0" fontId="81" fillId="0" borderId="0" applyNumberFormat="0" applyFill="0" applyBorder="0" applyAlignment="0" applyProtection="0">
      <alignment vertical="center"/>
    </xf>
    <xf numFmtId="0" fontId="82" fillId="18" borderId="0" applyNumberFormat="0" applyBorder="0" applyAlignment="0" applyProtection="0">
      <alignment vertical="center"/>
    </xf>
    <xf numFmtId="0" fontId="83" fillId="19" borderId="1" applyNumberFormat="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84" fillId="0" borderId="0" applyNumberFormat="0" applyFill="0" applyBorder="0" applyAlignment="0" applyProtection="0">
      <alignment vertical="center"/>
    </xf>
    <xf numFmtId="0" fontId="78" fillId="12" borderId="0" applyNumberFormat="0" applyBorder="0" applyAlignment="0" applyProtection="0">
      <alignment vertical="center"/>
    </xf>
    <xf numFmtId="0" fontId="85" fillId="20" borderId="0" applyNumberFormat="0" applyBorder="0" applyAlignment="0" applyProtection="0">
      <alignment vertical="center"/>
    </xf>
    <xf numFmtId="0" fontId="77" fillId="21" borderId="0" applyNumberFormat="0" applyBorder="0" applyAlignment="0" applyProtection="0">
      <alignment vertical="center"/>
    </xf>
    <xf numFmtId="0" fontId="3" fillId="22" borderId="26" applyNumberFormat="0" applyFont="0" applyAlignment="0" applyProtection="0">
      <alignment vertical="center"/>
    </xf>
    <xf numFmtId="0" fontId="21" fillId="0" borderId="0">
      <alignment vertical="center"/>
    </xf>
    <xf numFmtId="0" fontId="80" fillId="23" borderId="0" applyNumberFormat="0" applyBorder="0" applyAlignment="0" applyProtection="0">
      <alignment vertical="center"/>
    </xf>
    <xf numFmtId="0" fontId="78" fillId="16" borderId="0" applyNumberFormat="0" applyBorder="0" applyAlignment="0" applyProtection="0">
      <alignment vertical="center"/>
    </xf>
    <xf numFmtId="0" fontId="78" fillId="24" borderId="0" applyNumberFormat="0" applyBorder="0" applyAlignment="0" applyProtection="0">
      <alignment vertical="center"/>
    </xf>
    <xf numFmtId="0" fontId="21" fillId="0" borderId="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78" fillId="17"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21" fillId="0" borderId="0">
      <alignment vertical="center"/>
    </xf>
    <xf numFmtId="0" fontId="88" fillId="0" borderId="0" applyNumberFormat="0" applyFill="0" applyBorder="0" applyAlignment="0" applyProtection="0">
      <alignment vertical="center"/>
    </xf>
    <xf numFmtId="0" fontId="0" fillId="19" borderId="27" applyNumberFormat="0" applyFont="0" applyAlignment="0" applyProtection="0">
      <alignment vertical="center"/>
    </xf>
    <xf numFmtId="0" fontId="89" fillId="0" borderId="0" applyNumberFormat="0" applyFill="0" applyBorder="0" applyAlignment="0" applyProtection="0">
      <alignment vertical="center"/>
    </xf>
    <xf numFmtId="0" fontId="77" fillId="25" borderId="0" applyNumberFormat="0" applyBorder="0" applyAlignment="0" applyProtection="0">
      <alignment vertical="center"/>
    </xf>
    <xf numFmtId="0" fontId="78" fillId="24" borderId="0" applyNumberFormat="0" applyBorder="0" applyAlignment="0" applyProtection="0">
      <alignment vertical="center"/>
    </xf>
    <xf numFmtId="0" fontId="90" fillId="0" borderId="28" applyNumberFormat="0" applyFill="0" applyAlignment="0" applyProtection="0">
      <alignment vertical="center"/>
    </xf>
    <xf numFmtId="0" fontId="91" fillId="0" borderId="0" applyNumberFormat="0" applyFill="0" applyBorder="0" applyAlignment="0" applyProtection="0">
      <alignment vertical="center"/>
    </xf>
    <xf numFmtId="0" fontId="92" fillId="20" borderId="0" applyNumberFormat="0" applyBorder="0" applyAlignment="0" applyProtection="0">
      <alignment vertical="center"/>
    </xf>
    <xf numFmtId="0" fontId="93" fillId="26" borderId="0" applyNumberFormat="0" applyBorder="0" applyAlignment="0" applyProtection="0">
      <alignment vertical="center"/>
    </xf>
    <xf numFmtId="0" fontId="94" fillId="0" borderId="29" applyNumberFormat="0" applyFill="0" applyAlignment="0" applyProtection="0">
      <alignment vertical="center"/>
    </xf>
    <xf numFmtId="9" fontId="21" fillId="0" borderId="0" applyFont="0" applyFill="0" applyBorder="0" applyAlignment="0" applyProtection="0">
      <alignment vertical="center"/>
    </xf>
    <xf numFmtId="0" fontId="95" fillId="0" borderId="29" applyNumberFormat="0" applyFill="0" applyAlignment="0" applyProtection="0">
      <alignment vertical="center"/>
    </xf>
    <xf numFmtId="9" fontId="21" fillId="0" borderId="0" applyFont="0" applyFill="0" applyBorder="0" applyAlignment="0" applyProtection="0">
      <alignment vertical="center"/>
    </xf>
    <xf numFmtId="0" fontId="78" fillId="12" borderId="0" applyNumberFormat="0" applyBorder="0" applyAlignment="0" applyProtection="0">
      <alignment vertical="center"/>
    </xf>
    <xf numFmtId="0" fontId="80" fillId="27" borderId="0" applyNumberFormat="0" applyBorder="0" applyAlignment="0" applyProtection="0">
      <alignment vertical="center"/>
    </xf>
    <xf numFmtId="0" fontId="78" fillId="16" borderId="0" applyNumberFormat="0" applyBorder="0" applyAlignment="0" applyProtection="0">
      <alignment vertical="center"/>
    </xf>
    <xf numFmtId="0" fontId="92" fillId="20" borderId="0" applyNumberFormat="0" applyBorder="0" applyAlignment="0" applyProtection="0">
      <alignment vertical="center"/>
    </xf>
    <xf numFmtId="0" fontId="21" fillId="0" borderId="0">
      <alignment vertical="center"/>
    </xf>
    <xf numFmtId="0" fontId="86" fillId="0" borderId="30" applyNumberFormat="0" applyFill="0" applyAlignment="0" applyProtection="0">
      <alignment vertical="center"/>
    </xf>
    <xf numFmtId="9" fontId="21" fillId="0" borderId="0" applyFont="0" applyFill="0" applyBorder="0" applyAlignment="0" applyProtection="0">
      <alignment vertical="center"/>
    </xf>
    <xf numFmtId="0" fontId="54" fillId="0" borderId="0">
      <alignment vertical="center"/>
    </xf>
    <xf numFmtId="0" fontId="80" fillId="28" borderId="0" applyNumberFormat="0" applyBorder="0" applyAlignment="0" applyProtection="0">
      <alignment vertical="center"/>
    </xf>
    <xf numFmtId="0" fontId="78" fillId="16" borderId="0" applyNumberFormat="0" applyBorder="0" applyAlignment="0" applyProtection="0">
      <alignment vertical="center"/>
    </xf>
    <xf numFmtId="0" fontId="96" fillId="29" borderId="31" applyNumberFormat="0" applyAlignment="0" applyProtection="0">
      <alignment vertical="center"/>
    </xf>
    <xf numFmtId="0" fontId="0" fillId="0" borderId="0">
      <alignment vertical="center"/>
    </xf>
    <xf numFmtId="0" fontId="97" fillId="29" borderId="24" applyNumberFormat="0" applyAlignment="0" applyProtection="0">
      <alignment vertical="center"/>
    </xf>
    <xf numFmtId="0" fontId="98" fillId="30" borderId="32" applyNumberFormat="0" applyAlignment="0" applyProtection="0">
      <alignment vertical="center"/>
    </xf>
    <xf numFmtId="0" fontId="99" fillId="9" borderId="33" applyNumberFormat="0" applyAlignment="0" applyProtection="0">
      <alignment vertical="center"/>
    </xf>
    <xf numFmtId="0" fontId="74" fillId="31" borderId="0" applyNumberFormat="0" applyBorder="0" applyAlignment="0" applyProtection="0">
      <alignment vertical="center"/>
    </xf>
    <xf numFmtId="0" fontId="0" fillId="0" borderId="0">
      <alignment vertical="center"/>
    </xf>
    <xf numFmtId="0" fontId="0" fillId="0" borderId="0">
      <alignment vertical="center"/>
    </xf>
    <xf numFmtId="0" fontId="100" fillId="17" borderId="34" applyNumberFormat="0" applyAlignment="0" applyProtection="0">
      <alignment vertical="center"/>
    </xf>
    <xf numFmtId="0" fontId="21" fillId="0" borderId="0">
      <alignment vertical="center"/>
    </xf>
    <xf numFmtId="0" fontId="80" fillId="32" borderId="0" applyNumberFormat="0" applyBorder="0" applyAlignment="0" applyProtection="0">
      <alignment vertical="center"/>
    </xf>
    <xf numFmtId="0" fontId="101" fillId="0" borderId="0" applyNumberFormat="0" applyFill="0" applyBorder="0" applyAlignment="0" applyProtection="0">
      <alignment vertical="center"/>
    </xf>
    <xf numFmtId="0" fontId="0" fillId="19" borderId="27" applyNumberFormat="0" applyFont="0" applyAlignment="0" applyProtection="0">
      <alignment vertical="center"/>
    </xf>
    <xf numFmtId="0" fontId="102" fillId="0" borderId="35">
      <alignment horizontal="center" vertical="center"/>
    </xf>
    <xf numFmtId="0" fontId="103" fillId="0" borderId="36" applyNumberFormat="0" applyFill="0" applyAlignment="0" applyProtection="0">
      <alignment vertical="center"/>
    </xf>
    <xf numFmtId="0" fontId="92" fillId="26" borderId="0" applyNumberFormat="0" applyBorder="0" applyAlignment="0" applyProtection="0">
      <alignment vertical="center"/>
    </xf>
    <xf numFmtId="0" fontId="104" fillId="0" borderId="37" applyNumberFormat="0" applyFill="0" applyAlignment="0" applyProtection="0">
      <alignment vertical="center"/>
    </xf>
    <xf numFmtId="0" fontId="92" fillId="20" borderId="0" applyNumberFormat="0" applyBorder="0" applyAlignment="0" applyProtection="0">
      <alignment vertical="center"/>
    </xf>
    <xf numFmtId="0" fontId="105" fillId="33" borderId="0" applyNumberFormat="0" applyBorder="0" applyAlignment="0" applyProtection="0">
      <alignment vertical="center"/>
    </xf>
    <xf numFmtId="0" fontId="0" fillId="34" borderId="0" applyNumberFormat="0" applyBorder="0" applyAlignment="0" applyProtection="0">
      <alignment vertical="center"/>
    </xf>
    <xf numFmtId="0" fontId="106" fillId="35" borderId="0" applyNumberFormat="0" applyBorder="0" applyAlignment="0" applyProtection="0">
      <alignment vertical="center"/>
    </xf>
    <xf numFmtId="0" fontId="73" fillId="0" borderId="22" applyNumberFormat="0" applyFill="0" applyAlignment="0" applyProtection="0">
      <alignment vertical="center"/>
    </xf>
    <xf numFmtId="0" fontId="75" fillId="9" borderId="23" applyNumberFormat="0" applyAlignment="0" applyProtection="0">
      <alignment vertical="center"/>
    </xf>
    <xf numFmtId="0" fontId="107" fillId="36" borderId="0" applyNumberFormat="0" applyBorder="0" applyAlignment="0" applyProtection="0">
      <alignment vertical="center"/>
    </xf>
    <xf numFmtId="0" fontId="108" fillId="0" borderId="0" applyNumberFormat="0" applyFill="0" applyBorder="0" applyAlignment="0" applyProtection="0">
      <alignment vertical="center"/>
    </xf>
    <xf numFmtId="0" fontId="57" fillId="0" borderId="25" applyNumberFormat="0" applyFill="0" applyAlignment="0" applyProtection="0">
      <alignment vertical="center"/>
    </xf>
    <xf numFmtId="0" fontId="75" fillId="9" borderId="23" applyNumberFormat="0" applyAlignment="0" applyProtection="0">
      <alignment vertical="center"/>
    </xf>
    <xf numFmtId="0" fontId="74" fillId="37" borderId="0" applyNumberFormat="0" applyBorder="0" applyAlignment="0" applyProtection="0">
      <alignment vertical="center"/>
    </xf>
    <xf numFmtId="0" fontId="73" fillId="0" borderId="22" applyNumberFormat="0" applyFill="0" applyAlignment="0" applyProtection="0">
      <alignment vertical="center"/>
    </xf>
    <xf numFmtId="0" fontId="0" fillId="0" borderId="0">
      <alignment vertical="center"/>
    </xf>
    <xf numFmtId="0" fontId="0" fillId="0" borderId="0">
      <alignment vertical="center"/>
    </xf>
    <xf numFmtId="0" fontId="57" fillId="0" borderId="25" applyNumberFormat="0" applyFill="0" applyAlignment="0" applyProtection="0">
      <alignment vertical="center"/>
    </xf>
    <xf numFmtId="0" fontId="100" fillId="17" borderId="34" applyNumberFormat="0" applyAlignment="0" applyProtection="0">
      <alignment vertical="center"/>
    </xf>
    <xf numFmtId="0" fontId="21" fillId="0" borderId="0">
      <alignment vertical="center"/>
    </xf>
    <xf numFmtId="0" fontId="80" fillId="38" borderId="0" applyNumberFormat="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72" fillId="0" borderId="10" applyNumberFormat="0" applyFill="0" applyProtection="0">
      <alignment horizontal="right" vertical="center"/>
    </xf>
    <xf numFmtId="0" fontId="74" fillId="39" borderId="0" applyNumberFormat="0" applyBorder="0" applyAlignment="0" applyProtection="0">
      <alignment vertical="center"/>
    </xf>
    <xf numFmtId="0" fontId="0" fillId="0" borderId="0">
      <alignment vertical="center"/>
    </xf>
    <xf numFmtId="0" fontId="0" fillId="0" borderId="0">
      <alignment vertical="center"/>
    </xf>
    <xf numFmtId="0" fontId="73" fillId="0" borderId="22" applyNumberFormat="0" applyFill="0" applyAlignment="0" applyProtection="0">
      <alignment vertical="center"/>
    </xf>
    <xf numFmtId="0" fontId="74" fillId="40" borderId="0" applyNumberFormat="0" applyBorder="0" applyAlignment="0" applyProtection="0">
      <alignment vertical="center"/>
    </xf>
    <xf numFmtId="0" fontId="109" fillId="0" borderId="0" applyNumberFormat="0" applyFill="0" applyBorder="0" applyAlignment="0" applyProtection="0">
      <alignment vertical="center"/>
    </xf>
    <xf numFmtId="0" fontId="74" fillId="41" borderId="0" applyNumberFormat="0" applyBorder="0" applyAlignment="0" applyProtection="0">
      <alignment vertical="center"/>
    </xf>
    <xf numFmtId="0" fontId="73" fillId="0" borderId="22" applyNumberFormat="0" applyFill="0" applyAlignment="0" applyProtection="0">
      <alignment vertical="center"/>
    </xf>
    <xf numFmtId="0" fontId="0" fillId="0" borderId="0">
      <alignment vertical="center"/>
    </xf>
    <xf numFmtId="0" fontId="0" fillId="0" borderId="0">
      <alignment vertical="center"/>
    </xf>
    <xf numFmtId="0" fontId="74" fillId="42" borderId="0" applyNumberFormat="0" applyBorder="0" applyAlignment="0" applyProtection="0">
      <alignment vertical="center"/>
    </xf>
    <xf numFmtId="0" fontId="92" fillId="26" borderId="0" applyNumberFormat="0" applyBorder="0" applyAlignment="0" applyProtection="0">
      <alignment vertical="center"/>
    </xf>
    <xf numFmtId="0" fontId="80" fillId="43" borderId="0" applyNumberFormat="0" applyBorder="0" applyAlignment="0" applyProtection="0">
      <alignment vertical="center"/>
    </xf>
    <xf numFmtId="0" fontId="21" fillId="0" borderId="0" applyNumberFormat="0" applyFont="0" applyFill="0" applyBorder="0" applyAlignment="0" applyProtection="0">
      <alignment horizontal="left" vertical="center"/>
    </xf>
    <xf numFmtId="0" fontId="80" fillId="44" borderId="0" applyNumberFormat="0" applyBorder="0" applyAlignment="0" applyProtection="0">
      <alignment vertical="center"/>
    </xf>
    <xf numFmtId="0" fontId="75" fillId="9" borderId="23" applyNumberFormat="0" applyAlignment="0" applyProtection="0">
      <alignment vertical="center"/>
    </xf>
    <xf numFmtId="0" fontId="57" fillId="0" borderId="25" applyNumberFormat="0" applyFill="0" applyAlignment="0" applyProtection="0">
      <alignment vertical="center"/>
    </xf>
    <xf numFmtId="0" fontId="74" fillId="45" borderId="0" applyNumberFormat="0" applyBorder="0" applyAlignment="0" applyProtection="0">
      <alignment vertical="center"/>
    </xf>
    <xf numFmtId="0" fontId="0" fillId="0" borderId="0">
      <alignment vertical="center"/>
    </xf>
    <xf numFmtId="0" fontId="0" fillId="0" borderId="0">
      <alignment vertical="center"/>
    </xf>
    <xf numFmtId="0" fontId="73" fillId="0" borderId="22" applyNumberFormat="0" applyFill="0" applyAlignment="0" applyProtection="0">
      <alignment vertical="center"/>
    </xf>
    <xf numFmtId="0" fontId="99" fillId="9" borderId="33" applyNumberFormat="0" applyAlignment="0" applyProtection="0">
      <alignment vertical="center"/>
    </xf>
    <xf numFmtId="0" fontId="74" fillId="46" borderId="0" applyNumberFormat="0" applyBorder="0" applyAlignment="0" applyProtection="0">
      <alignment vertical="center"/>
    </xf>
    <xf numFmtId="0" fontId="80" fillId="47" borderId="0" applyNumberFormat="0" applyBorder="0" applyAlignment="0" applyProtection="0">
      <alignment vertical="center"/>
    </xf>
    <xf numFmtId="0" fontId="21" fillId="0" borderId="0">
      <alignment vertical="center"/>
    </xf>
    <xf numFmtId="0" fontId="77" fillId="9" borderId="0" applyNumberFormat="0" applyBorder="0" applyAlignment="0" applyProtection="0">
      <alignment vertical="center"/>
    </xf>
    <xf numFmtId="0" fontId="54" fillId="0" borderId="0">
      <alignment vertical="center"/>
    </xf>
    <xf numFmtId="0" fontId="99" fillId="9" borderId="33" applyNumberFormat="0" applyAlignment="0" applyProtection="0">
      <alignment vertical="center"/>
    </xf>
    <xf numFmtId="0" fontId="74" fillId="48" borderId="0" applyNumberFormat="0" applyBorder="0" applyAlignment="0" applyProtection="0">
      <alignment vertical="center"/>
    </xf>
    <xf numFmtId="0" fontId="90" fillId="0" borderId="28" applyNumberFormat="0" applyFill="0" applyAlignment="0" applyProtection="0">
      <alignment vertical="center"/>
    </xf>
    <xf numFmtId="0" fontId="80" fillId="49" borderId="0" applyNumberFormat="0" applyBorder="0" applyAlignment="0" applyProtection="0">
      <alignment vertical="center"/>
    </xf>
    <xf numFmtId="0" fontId="78" fillId="16" borderId="0" applyNumberFormat="0" applyBorder="0" applyAlignment="0" applyProtection="0">
      <alignment vertical="center"/>
    </xf>
    <xf numFmtId="0" fontId="80" fillId="50" borderId="0" applyNumberFormat="0" applyBorder="0" applyAlignment="0" applyProtection="0">
      <alignment vertical="center"/>
    </xf>
    <xf numFmtId="0" fontId="74" fillId="51" borderId="0" applyNumberFormat="0" applyBorder="0" applyAlignment="0" applyProtection="0">
      <alignment vertical="center"/>
    </xf>
    <xf numFmtId="0" fontId="110" fillId="0" borderId="0">
      <alignment vertical="center"/>
    </xf>
    <xf numFmtId="0" fontId="99" fillId="9" borderId="33" applyNumberFormat="0" applyAlignment="0" applyProtection="0">
      <alignment vertical="center"/>
    </xf>
    <xf numFmtId="0" fontId="106" fillId="35" borderId="0" applyNumberFormat="0" applyBorder="0" applyAlignment="0" applyProtection="0">
      <alignment vertical="center"/>
    </xf>
    <xf numFmtId="0" fontId="90" fillId="0" borderId="28" applyNumberFormat="0" applyFill="0" applyAlignment="0" applyProtection="0">
      <alignment vertical="center"/>
    </xf>
    <xf numFmtId="0" fontId="80" fillId="52" borderId="0" applyNumberFormat="0" applyBorder="0" applyAlignment="0" applyProtection="0">
      <alignment vertical="center"/>
    </xf>
    <xf numFmtId="0" fontId="78" fillId="16" borderId="0" applyNumberFormat="0" applyBorder="0" applyAlignment="0" applyProtection="0">
      <alignment vertical="center"/>
    </xf>
    <xf numFmtId="0" fontId="108" fillId="0" borderId="0" applyNumberFormat="0" applyFill="0" applyBorder="0" applyAlignment="0" applyProtection="0">
      <alignment vertical="center"/>
    </xf>
    <xf numFmtId="0" fontId="0" fillId="19" borderId="27" applyNumberFormat="0" applyFont="0" applyAlignment="0" applyProtection="0">
      <alignment vertical="center"/>
    </xf>
    <xf numFmtId="0" fontId="0" fillId="0" borderId="0">
      <alignment vertical="center"/>
    </xf>
    <xf numFmtId="0" fontId="0" fillId="0" borderId="0">
      <alignment vertical="center"/>
    </xf>
    <xf numFmtId="1" fontId="72" fillId="0" borderId="20" applyFill="0" applyProtection="0">
      <alignment horizontal="center" vertical="center"/>
    </xf>
    <xf numFmtId="0" fontId="21" fillId="0" borderId="0">
      <alignment vertical="center"/>
    </xf>
    <xf numFmtId="0" fontId="21" fillId="0" borderId="0">
      <alignment vertical="center"/>
    </xf>
    <xf numFmtId="0" fontId="0" fillId="19" borderId="27" applyNumberFormat="0" applyFont="0" applyAlignment="0" applyProtection="0">
      <alignment vertical="center"/>
    </xf>
    <xf numFmtId="0" fontId="111" fillId="34" borderId="0" applyNumberFormat="0" applyBorder="0" applyAlignment="0" applyProtection="0">
      <alignment vertical="center"/>
    </xf>
    <xf numFmtId="0" fontId="77" fillId="53" borderId="0" applyNumberFormat="0" applyBorder="0" applyAlignment="0" applyProtection="0">
      <alignment vertical="center"/>
    </xf>
    <xf numFmtId="0" fontId="75" fillId="9" borderId="23" applyNumberFormat="0" applyAlignment="0" applyProtection="0">
      <alignment vertical="center"/>
    </xf>
    <xf numFmtId="177" fontId="72" fillId="0" borderId="20" applyFill="0" applyProtection="0">
      <alignment horizontal="right" vertical="center"/>
    </xf>
    <xf numFmtId="0" fontId="82" fillId="18" borderId="0" applyNumberFormat="0" applyBorder="0" applyAlignment="0" applyProtection="0">
      <alignment vertical="center"/>
    </xf>
    <xf numFmtId="0" fontId="0" fillId="19" borderId="27" applyNumberFormat="0" applyFont="0" applyAlignment="0" applyProtection="0">
      <alignment vertical="center"/>
    </xf>
    <xf numFmtId="0" fontId="40" fillId="54" borderId="0" applyNumberFormat="0" applyBorder="0" applyAlignment="0" applyProtection="0">
      <alignment vertical="center"/>
    </xf>
    <xf numFmtId="0" fontId="0" fillId="19" borderId="27" applyNumberFormat="0" applyFont="0" applyAlignment="0" applyProtection="0">
      <alignment vertical="center"/>
    </xf>
    <xf numFmtId="0" fontId="110" fillId="0" borderId="0">
      <alignment vertical="center"/>
    </xf>
    <xf numFmtId="0" fontId="78" fillId="9" borderId="0" applyNumberFormat="0" applyBorder="0" applyAlignment="0" applyProtection="0">
      <alignment vertical="center"/>
    </xf>
    <xf numFmtId="0" fontId="72" fillId="0" borderId="10" applyNumberFormat="0" applyFill="0" applyProtection="0">
      <alignment horizontal="right" vertical="center"/>
    </xf>
    <xf numFmtId="0" fontId="112" fillId="0" borderId="0">
      <alignment vertical="center"/>
    </xf>
    <xf numFmtId="0" fontId="99" fillId="9" borderId="33" applyNumberFormat="0" applyAlignment="0" applyProtection="0">
      <alignment vertical="center"/>
    </xf>
    <xf numFmtId="0" fontId="0" fillId="26" borderId="0" applyNumberFormat="0" applyBorder="0" applyAlignment="0" applyProtection="0">
      <alignment vertical="center"/>
    </xf>
    <xf numFmtId="0" fontId="113" fillId="53" borderId="33" applyNumberFormat="0" applyAlignment="0" applyProtection="0">
      <alignment vertical="center"/>
    </xf>
    <xf numFmtId="0" fontId="75" fillId="9" borderId="23" applyNumberFormat="0" applyAlignment="0" applyProtection="0">
      <alignment vertical="center"/>
    </xf>
    <xf numFmtId="0" fontId="72" fillId="0" borderId="10" applyNumberFormat="0" applyFill="0" applyProtection="0">
      <alignment horizontal="left" vertical="center"/>
    </xf>
    <xf numFmtId="0" fontId="21" fillId="0" borderId="0">
      <alignment vertical="center"/>
    </xf>
    <xf numFmtId="0" fontId="108" fillId="0" borderId="0" applyNumberFormat="0" applyFill="0" applyBorder="0" applyAlignment="0" applyProtection="0">
      <alignment vertical="center"/>
    </xf>
    <xf numFmtId="0" fontId="114" fillId="0" borderId="0">
      <alignment vertical="center"/>
    </xf>
    <xf numFmtId="177" fontId="72" fillId="0" borderId="20" applyFill="0" applyProtection="0">
      <alignment horizontal="righ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77" fillId="55" borderId="0" applyNumberFormat="0" applyBorder="0" applyAlignment="0" applyProtection="0">
      <alignment vertical="center"/>
    </xf>
    <xf numFmtId="0" fontId="21" fillId="0" borderId="0">
      <alignment vertical="center"/>
    </xf>
    <xf numFmtId="0" fontId="21" fillId="0" borderId="0">
      <alignment vertical="center"/>
    </xf>
    <xf numFmtId="0" fontId="77" fillId="55" borderId="0" applyNumberFormat="0" applyBorder="0" applyAlignment="0" applyProtection="0">
      <alignment vertical="center"/>
    </xf>
    <xf numFmtId="0" fontId="21" fillId="0" borderId="0">
      <alignment vertical="center"/>
    </xf>
    <xf numFmtId="0" fontId="21" fillId="0" borderId="0">
      <alignment vertical="center"/>
    </xf>
    <xf numFmtId="0" fontId="77" fillId="56" borderId="0" applyNumberFormat="0" applyBorder="0" applyAlignment="0" applyProtection="0">
      <alignment vertical="center"/>
    </xf>
    <xf numFmtId="0" fontId="21" fillId="0" borderId="0">
      <alignment vertical="center"/>
    </xf>
    <xf numFmtId="0" fontId="0" fillId="0" borderId="0">
      <alignment vertical="center"/>
    </xf>
    <xf numFmtId="0" fontId="77" fillId="56" borderId="0" applyNumberFormat="0" applyBorder="0" applyAlignment="0" applyProtection="0">
      <alignment vertical="center"/>
    </xf>
    <xf numFmtId="0" fontId="21" fillId="0" borderId="0">
      <alignment vertical="center"/>
    </xf>
    <xf numFmtId="0" fontId="77" fillId="56" borderId="0" applyNumberFormat="0" applyBorder="0" applyAlignment="0" applyProtection="0">
      <alignment vertical="center"/>
    </xf>
    <xf numFmtId="0" fontId="21" fillId="0" borderId="0">
      <alignment vertical="center"/>
    </xf>
    <xf numFmtId="0" fontId="77" fillId="56" borderId="0" applyNumberFormat="0" applyBorder="0" applyAlignment="0" applyProtection="0">
      <alignment vertical="center"/>
    </xf>
    <xf numFmtId="0" fontId="113" fillId="53" borderId="33" applyNumberFormat="0" applyAlignment="0" applyProtection="0">
      <alignment vertical="center"/>
    </xf>
    <xf numFmtId="0" fontId="21" fillId="0" borderId="0">
      <alignment vertical="center"/>
    </xf>
    <xf numFmtId="0" fontId="77" fillId="12" borderId="0" applyNumberFormat="0" applyBorder="0" applyAlignment="0" applyProtection="0">
      <alignment vertical="center"/>
    </xf>
    <xf numFmtId="0" fontId="21" fillId="0" borderId="0">
      <alignment vertical="center"/>
    </xf>
    <xf numFmtId="0" fontId="72" fillId="0" borderId="10" applyNumberFormat="0" applyFill="0" applyProtection="0">
      <alignment horizontal="left" vertical="center"/>
    </xf>
    <xf numFmtId="0" fontId="82" fillId="34" borderId="0" applyNumberFormat="0" applyBorder="0" applyAlignment="0" applyProtection="0">
      <alignment vertical="center"/>
    </xf>
    <xf numFmtId="0" fontId="111" fillId="34" borderId="0" applyNumberFormat="0" applyBorder="0" applyAlignment="0" applyProtection="0">
      <alignment vertical="center"/>
    </xf>
    <xf numFmtId="0" fontId="77" fillId="57" borderId="0" applyNumberFormat="0" applyBorder="0" applyAlignment="0" applyProtection="0">
      <alignment vertical="center"/>
    </xf>
    <xf numFmtId="0" fontId="77" fillId="58" borderId="0" applyNumberFormat="0" applyBorder="0" applyAlignment="0" applyProtection="0">
      <alignment vertical="center"/>
    </xf>
    <xf numFmtId="0" fontId="106" fillId="35" borderId="0" applyNumberFormat="0" applyBorder="0" applyAlignment="0" applyProtection="0">
      <alignment vertical="center"/>
    </xf>
    <xf numFmtId="0" fontId="85" fillId="20" borderId="0" applyNumberFormat="0" applyBorder="0" applyAlignment="0" applyProtection="0">
      <alignment vertical="center"/>
    </xf>
    <xf numFmtId="0" fontId="99" fillId="9" borderId="33" applyNumberFormat="0" applyAlignment="0" applyProtection="0">
      <alignment vertical="center"/>
    </xf>
    <xf numFmtId="0" fontId="77" fillId="58" borderId="0" applyNumberFormat="0" applyBorder="0" applyAlignment="0" applyProtection="0">
      <alignment vertical="center"/>
    </xf>
    <xf numFmtId="0" fontId="106" fillId="35" borderId="0" applyNumberFormat="0" applyBorder="0" applyAlignment="0" applyProtection="0">
      <alignment vertical="center"/>
    </xf>
    <xf numFmtId="0" fontId="77" fillId="58" borderId="0" applyNumberFormat="0" applyBorder="0" applyAlignment="0" applyProtection="0">
      <alignment vertical="center"/>
    </xf>
    <xf numFmtId="0" fontId="77" fillId="59" borderId="0" applyNumberFormat="0" applyBorder="0" applyAlignment="0" applyProtection="0">
      <alignment vertical="center"/>
    </xf>
    <xf numFmtId="0" fontId="77" fillId="59" borderId="0" applyNumberFormat="0" applyBorder="0" applyAlignment="0" applyProtection="0">
      <alignment vertical="center"/>
    </xf>
    <xf numFmtId="0" fontId="77" fillId="60" borderId="0" applyNumberFormat="0" applyBorder="0" applyAlignment="0" applyProtection="0">
      <alignment vertical="center"/>
    </xf>
    <xf numFmtId="0" fontId="77" fillId="56" borderId="0" applyNumberFormat="0" applyBorder="0" applyAlignment="0" applyProtection="0">
      <alignment vertical="center"/>
    </xf>
    <xf numFmtId="0" fontId="77" fillId="60" borderId="0" applyNumberFormat="0" applyBorder="0" applyAlignment="0" applyProtection="0">
      <alignment vertical="center"/>
    </xf>
    <xf numFmtId="0" fontId="115" fillId="0" borderId="20" applyNumberFormat="0" applyFill="0" applyProtection="0">
      <alignment horizontal="center" vertical="center"/>
    </xf>
    <xf numFmtId="0" fontId="21" fillId="0" borderId="0">
      <alignment vertical="center"/>
    </xf>
    <xf numFmtId="0" fontId="21" fillId="0" borderId="0">
      <alignment vertical="center"/>
    </xf>
    <xf numFmtId="0" fontId="116" fillId="61" borderId="0" applyNumberFormat="0" applyBorder="0" applyAlignment="0" applyProtection="0">
      <alignment vertical="center"/>
    </xf>
    <xf numFmtId="0" fontId="116" fillId="62" borderId="0" applyNumberFormat="0" applyBorder="0" applyAlignment="0" applyProtection="0">
      <alignment vertical="center"/>
    </xf>
    <xf numFmtId="0" fontId="108" fillId="0" borderId="0" applyNumberFormat="0" applyFill="0" applyBorder="0" applyAlignment="0" applyProtection="0">
      <alignment vertical="center"/>
    </xf>
    <xf numFmtId="0" fontId="21" fillId="0" borderId="0">
      <alignment vertical="center"/>
    </xf>
    <xf numFmtId="0" fontId="116" fillId="63" borderId="0" applyNumberFormat="0" applyBorder="0" applyAlignment="0" applyProtection="0">
      <alignment vertical="center"/>
    </xf>
    <xf numFmtId="0" fontId="108" fillId="0" borderId="0" applyNumberFormat="0" applyFill="0" applyBorder="0" applyAlignment="0" applyProtection="0">
      <alignment vertical="center"/>
    </xf>
    <xf numFmtId="43" fontId="0" fillId="0" borderId="0" applyFont="0" applyFill="0" applyBorder="0" applyAlignment="0" applyProtection="0">
      <alignment vertical="center"/>
    </xf>
    <xf numFmtId="0" fontId="77" fillId="57" borderId="0" applyNumberFormat="0" applyBorder="0" applyAlignment="0" applyProtection="0">
      <alignment vertical="center"/>
    </xf>
    <xf numFmtId="0" fontId="100" fillId="17" borderId="34" applyNumberFormat="0" applyAlignment="0" applyProtection="0">
      <alignment vertical="center"/>
    </xf>
    <xf numFmtId="0" fontId="21" fillId="0" borderId="0">
      <alignment vertical="center"/>
    </xf>
    <xf numFmtId="0" fontId="117" fillId="0" borderId="0" applyNumberFormat="0" applyFill="0" applyBorder="0" applyAlignment="0" applyProtection="0">
      <alignment vertical="top"/>
      <protection locked="0"/>
    </xf>
    <xf numFmtId="0" fontId="78" fillId="17" borderId="0" applyNumberFormat="0" applyBorder="0" applyAlignment="0" applyProtection="0">
      <alignment vertical="center"/>
    </xf>
    <xf numFmtId="177" fontId="72" fillId="0" borderId="20" applyFill="0" applyProtection="0">
      <alignment horizontal="righ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13" fillId="53" borderId="33" applyNumberFormat="0" applyAlignment="0" applyProtection="0">
      <alignment vertical="center"/>
    </xf>
    <xf numFmtId="0" fontId="0" fillId="19" borderId="0" applyNumberFormat="0" applyBorder="0" applyAlignment="0" applyProtection="0">
      <alignment vertical="center"/>
    </xf>
    <xf numFmtId="0" fontId="106" fillId="35" borderId="0" applyNumberFormat="0" applyBorder="0" applyAlignment="0" applyProtection="0">
      <alignment vertical="center"/>
    </xf>
    <xf numFmtId="0" fontId="21" fillId="0" borderId="0">
      <alignment vertical="center"/>
    </xf>
    <xf numFmtId="0" fontId="73" fillId="0" borderId="22" applyNumberFormat="0" applyFill="0" applyAlignment="0" applyProtection="0">
      <alignment vertical="center"/>
    </xf>
    <xf numFmtId="0" fontId="21" fillId="0" borderId="0">
      <alignment vertical="center"/>
    </xf>
    <xf numFmtId="0" fontId="40" fillId="54" borderId="0" applyNumberFormat="0" applyBorder="0" applyAlignment="0" applyProtection="0">
      <alignment vertical="center"/>
    </xf>
    <xf numFmtId="0" fontId="73" fillId="0" borderId="22" applyNumberFormat="0" applyFill="0" applyAlignment="0" applyProtection="0">
      <alignment vertical="center"/>
    </xf>
    <xf numFmtId="0" fontId="111" fillId="34" borderId="0" applyNumberFormat="0" applyBorder="0" applyAlignment="0" applyProtection="0">
      <alignment vertical="center"/>
    </xf>
    <xf numFmtId="0" fontId="0" fillId="0" borderId="0">
      <alignment vertical="center"/>
    </xf>
    <xf numFmtId="0" fontId="21" fillId="0" borderId="0">
      <alignment vertical="center"/>
    </xf>
    <xf numFmtId="0" fontId="113" fillId="53" borderId="33" applyNumberFormat="0" applyAlignment="0" applyProtection="0">
      <alignment vertical="center"/>
    </xf>
    <xf numFmtId="0" fontId="0" fillId="54" borderId="0" applyNumberFormat="0" applyBorder="0" applyAlignment="0" applyProtection="0">
      <alignment vertical="center"/>
    </xf>
    <xf numFmtId="0" fontId="77" fillId="59" borderId="0" applyNumberFormat="0" applyBorder="0" applyAlignment="0" applyProtection="0">
      <alignment vertical="center"/>
    </xf>
    <xf numFmtId="0" fontId="40" fillId="54" borderId="0" applyNumberFormat="0" applyBorder="0" applyAlignment="0" applyProtection="0">
      <alignment vertical="center"/>
    </xf>
    <xf numFmtId="0" fontId="73" fillId="0" borderId="22" applyNumberFormat="0" applyFill="0" applyAlignment="0" applyProtection="0">
      <alignment vertical="center"/>
    </xf>
    <xf numFmtId="0" fontId="73" fillId="0" borderId="22" applyNumberFormat="0" applyFill="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21" fillId="0" borderId="0">
      <alignment vertical="center"/>
    </xf>
    <xf numFmtId="0" fontId="77" fillId="25" borderId="0" applyNumberFormat="0" applyBorder="0" applyAlignment="0" applyProtection="0">
      <alignment vertical="center"/>
    </xf>
    <xf numFmtId="0" fontId="108" fillId="0" borderId="0" applyNumberFormat="0" applyFill="0" applyBorder="0" applyAlignment="0" applyProtection="0">
      <alignment vertical="center"/>
    </xf>
    <xf numFmtId="0" fontId="101" fillId="0" borderId="38" applyNumberFormat="0" applyFill="0" applyAlignment="0" applyProtection="0">
      <alignment vertical="center"/>
    </xf>
    <xf numFmtId="0" fontId="108" fillId="0" borderId="0" applyNumberFormat="0" applyFill="0" applyBorder="0" applyAlignment="0" applyProtection="0">
      <alignment vertical="center"/>
    </xf>
    <xf numFmtId="0" fontId="101" fillId="0" borderId="38" applyNumberFormat="0" applyFill="0" applyAlignment="0" applyProtection="0">
      <alignment vertical="center"/>
    </xf>
    <xf numFmtId="0" fontId="118" fillId="0" borderId="1">
      <alignment horizontal="left" vertical="center"/>
    </xf>
    <xf numFmtId="0" fontId="108" fillId="0" borderId="0" applyNumberFormat="0" applyFill="0" applyBorder="0" applyAlignment="0" applyProtection="0">
      <alignment vertical="center"/>
    </xf>
    <xf numFmtId="0" fontId="0" fillId="0" borderId="0">
      <alignment vertical="center"/>
    </xf>
    <xf numFmtId="0" fontId="108" fillId="0" borderId="0" applyNumberFormat="0" applyFill="0" applyBorder="0" applyAlignment="0" applyProtection="0">
      <alignment vertical="center"/>
    </xf>
    <xf numFmtId="0" fontId="101" fillId="0" borderId="38" applyNumberFormat="0" applyFill="0" applyAlignment="0" applyProtection="0">
      <alignment vertical="center"/>
    </xf>
    <xf numFmtId="0" fontId="101" fillId="0" borderId="38" applyNumberFormat="0" applyFill="0" applyAlignment="0" applyProtection="0">
      <alignment vertical="center"/>
    </xf>
    <xf numFmtId="0" fontId="108" fillId="0" borderId="0" applyNumberFormat="0" applyFill="0" applyBorder="0" applyAlignment="0" applyProtection="0">
      <alignment vertical="center"/>
    </xf>
    <xf numFmtId="0" fontId="101" fillId="0" borderId="38" applyNumberFormat="0" applyFill="0" applyAlignment="0" applyProtection="0">
      <alignment vertical="center"/>
    </xf>
    <xf numFmtId="0" fontId="108" fillId="0" borderId="0" applyNumberFormat="0" applyFill="0" applyBorder="0" applyAlignment="0" applyProtection="0">
      <alignment vertical="center"/>
    </xf>
    <xf numFmtId="0" fontId="115" fillId="0" borderId="20" applyNumberFormat="0" applyFill="0" applyProtection="0">
      <alignment horizontal="left" vertical="center"/>
    </xf>
    <xf numFmtId="0" fontId="109" fillId="0" borderId="0" applyNumberFormat="0" applyFill="0" applyBorder="0" applyAlignment="0" applyProtection="0">
      <alignment vertical="center"/>
    </xf>
    <xf numFmtId="0" fontId="21" fillId="0" borderId="0">
      <alignment vertical="center"/>
    </xf>
    <xf numFmtId="0" fontId="115" fillId="0" borderId="20" applyNumberFormat="0" applyFill="0" applyProtection="0">
      <alignment horizontal="left" vertical="center"/>
    </xf>
    <xf numFmtId="0" fontId="109" fillId="0" borderId="0" applyNumberFormat="0" applyFill="0" applyBorder="0" applyAlignment="0" applyProtection="0">
      <alignment vertical="center"/>
    </xf>
    <xf numFmtId="0" fontId="0" fillId="0" borderId="0">
      <alignment vertical="center"/>
    </xf>
    <xf numFmtId="0" fontId="21" fillId="0" borderId="0">
      <alignment vertical="center"/>
    </xf>
    <xf numFmtId="0" fontId="115" fillId="0" borderId="20" applyNumberFormat="0" applyFill="0" applyProtection="0">
      <alignment horizontal="left" vertical="center"/>
    </xf>
    <xf numFmtId="0" fontId="109" fillId="0" borderId="0" applyNumberFormat="0" applyFill="0" applyBorder="0" applyAlignment="0" applyProtection="0">
      <alignment vertical="center"/>
    </xf>
    <xf numFmtId="0" fontId="100" fillId="17" borderId="34" applyNumberFormat="0" applyAlignment="0" applyProtection="0">
      <alignment vertical="center"/>
    </xf>
    <xf numFmtId="0" fontId="100" fillId="17" borderId="34" applyNumberFormat="0" applyAlignment="0" applyProtection="0">
      <alignment vertical="center"/>
    </xf>
    <xf numFmtId="0" fontId="100" fillId="17" borderId="34" applyNumberFormat="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lignment vertical="center"/>
    </xf>
    <xf numFmtId="0" fontId="100" fillId="17" borderId="34" applyNumberFormat="0" applyAlignment="0" applyProtection="0">
      <alignment vertical="center"/>
    </xf>
    <xf numFmtId="0" fontId="100" fillId="17" borderId="34" applyNumberFormat="0" applyAlignment="0" applyProtection="0">
      <alignment vertical="center"/>
    </xf>
    <xf numFmtId="0" fontId="21" fillId="0" borderId="0">
      <alignment vertical="center"/>
    </xf>
    <xf numFmtId="0" fontId="100" fillId="17" borderId="34" applyNumberFormat="0" applyAlignment="0" applyProtection="0">
      <alignment vertical="center"/>
    </xf>
    <xf numFmtId="0" fontId="106" fillId="35" borderId="0" applyNumberFormat="0" applyBorder="0" applyAlignment="0" applyProtection="0">
      <alignment vertical="center"/>
    </xf>
    <xf numFmtId="0" fontId="40" fillId="19" borderId="0" applyNumberFormat="0" applyBorder="0" applyAlignment="0" applyProtection="0">
      <alignment vertical="center"/>
    </xf>
    <xf numFmtId="0" fontId="21" fillId="0" borderId="0">
      <alignment vertical="center"/>
    </xf>
    <xf numFmtId="0" fontId="99" fillId="9" borderId="33" applyNumberFormat="0" applyAlignment="0" applyProtection="0">
      <alignment vertical="center"/>
    </xf>
    <xf numFmtId="0" fontId="99" fillId="9" borderId="33" applyNumberFormat="0" applyAlignment="0" applyProtection="0">
      <alignment vertical="center"/>
    </xf>
    <xf numFmtId="0" fontId="0" fillId="0" borderId="0">
      <alignment vertical="center"/>
    </xf>
    <xf numFmtId="0" fontId="106" fillId="35" borderId="0" applyNumberFormat="0" applyBorder="0" applyAlignment="0" applyProtection="0">
      <alignment vertical="center"/>
    </xf>
    <xf numFmtId="0" fontId="99" fillId="9" borderId="33" applyNumberFormat="0" applyAlignment="0" applyProtection="0">
      <alignment vertical="center"/>
    </xf>
    <xf numFmtId="0" fontId="106" fillId="35" borderId="0" applyNumberFormat="0" applyBorder="0" applyAlignment="0" applyProtection="0">
      <alignment vertical="center"/>
    </xf>
    <xf numFmtId="0" fontId="93" fillId="20" borderId="0" applyNumberFormat="0" applyBorder="0" applyAlignment="0" applyProtection="0">
      <alignment vertical="center"/>
    </xf>
    <xf numFmtId="0" fontId="99" fillId="9" borderId="33" applyNumberFormat="0" applyAlignment="0" applyProtection="0">
      <alignment vertical="center"/>
    </xf>
    <xf numFmtId="0" fontId="40" fillId="19" borderId="0" applyNumberFormat="0" applyBorder="0" applyAlignment="0" applyProtection="0">
      <alignment vertical="center"/>
    </xf>
    <xf numFmtId="0" fontId="0" fillId="18" borderId="0" applyNumberFormat="0" applyBorder="0" applyAlignment="0" applyProtection="0">
      <alignment vertical="center"/>
    </xf>
    <xf numFmtId="0" fontId="99" fillId="9" borderId="33" applyNumberFormat="0" applyAlignment="0" applyProtection="0">
      <alignment vertical="center"/>
    </xf>
    <xf numFmtId="0" fontId="57" fillId="0" borderId="25" applyNumberFormat="0" applyFill="0" applyAlignment="0" applyProtection="0">
      <alignment vertical="center"/>
    </xf>
    <xf numFmtId="0" fontId="100" fillId="17" borderId="34" applyNumberFormat="0" applyAlignment="0" applyProtection="0">
      <alignment vertical="center"/>
    </xf>
    <xf numFmtId="0" fontId="99" fillId="9" borderId="33" applyNumberFormat="0" applyAlignment="0" applyProtection="0">
      <alignment vertical="center"/>
    </xf>
    <xf numFmtId="0" fontId="99" fillId="9" borderId="33" applyNumberFormat="0" applyAlignment="0" applyProtection="0">
      <alignment vertical="center"/>
    </xf>
    <xf numFmtId="0" fontId="99" fillId="9" borderId="33" applyNumberFormat="0" applyAlignment="0" applyProtection="0">
      <alignment vertical="center"/>
    </xf>
    <xf numFmtId="0" fontId="57" fillId="0" borderId="25" applyNumberFormat="0" applyFill="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57" fillId="0" borderId="25" applyNumberFormat="0" applyFill="0" applyAlignment="0" applyProtection="0">
      <alignment vertical="center"/>
    </xf>
    <xf numFmtId="4" fontId="0" fillId="0" borderId="0" applyFont="0" applyFill="0" applyBorder="0" applyAlignment="0" applyProtection="0">
      <alignment vertical="center"/>
    </xf>
    <xf numFmtId="0" fontId="57" fillId="0" borderId="25" applyNumberFormat="0" applyFill="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0" fillId="19" borderId="27" applyNumberFormat="0" applyFont="0" applyAlignment="0" applyProtection="0">
      <alignment vertical="center"/>
    </xf>
    <xf numFmtId="0" fontId="54" fillId="0" borderId="0">
      <alignment vertical="center"/>
    </xf>
    <xf numFmtId="0" fontId="99" fillId="9" borderId="33" applyNumberFormat="0" applyAlignment="0" applyProtection="0">
      <alignment vertical="center"/>
    </xf>
    <xf numFmtId="0" fontId="106" fillId="35" borderId="0" applyNumberFormat="0" applyBorder="0" applyAlignment="0" applyProtection="0">
      <alignment vertical="center"/>
    </xf>
    <xf numFmtId="0" fontId="40" fillId="19" borderId="0" applyNumberFormat="0" applyBorder="0" applyAlignment="0" applyProtection="0">
      <alignment vertical="center"/>
    </xf>
    <xf numFmtId="0" fontId="21" fillId="0" borderId="0">
      <alignment vertical="center"/>
    </xf>
    <xf numFmtId="0" fontId="57" fillId="0" borderId="25" applyNumberFormat="0" applyFill="0" applyAlignment="0" applyProtection="0">
      <alignment vertical="center"/>
    </xf>
    <xf numFmtId="0" fontId="109" fillId="0" borderId="0" applyNumberFormat="0" applyFill="0" applyBorder="0" applyAlignment="0" applyProtection="0">
      <alignment vertical="center"/>
    </xf>
    <xf numFmtId="0" fontId="57" fillId="0" borderId="25" applyNumberFormat="0" applyFill="0" applyAlignment="0" applyProtection="0">
      <alignment vertical="center"/>
    </xf>
    <xf numFmtId="0" fontId="108" fillId="0" borderId="0" applyNumberFormat="0" applyFill="0" applyBorder="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26" borderId="0" applyNumberFormat="0" applyBorder="0" applyAlignment="0" applyProtection="0">
      <alignment vertical="center"/>
    </xf>
    <xf numFmtId="0" fontId="0" fillId="0" borderId="0">
      <alignment vertical="center"/>
    </xf>
    <xf numFmtId="0" fontId="57" fillId="0" borderId="39" applyNumberFormat="0" applyFill="0" applyAlignment="0" applyProtection="0">
      <alignment vertical="center"/>
    </xf>
    <xf numFmtId="0" fontId="100" fillId="17" borderId="34" applyNumberFormat="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17" borderId="34" applyNumberFormat="0" applyAlignment="0" applyProtection="0">
      <alignment vertical="center"/>
    </xf>
    <xf numFmtId="0" fontId="57" fillId="0" borderId="25" applyNumberFormat="0" applyFill="0" applyAlignment="0" applyProtection="0">
      <alignment vertical="center"/>
    </xf>
    <xf numFmtId="0" fontId="0" fillId="19" borderId="27" applyNumberFormat="0" applyFont="0" applyAlignment="0" applyProtection="0">
      <alignment vertical="center"/>
    </xf>
    <xf numFmtId="0" fontId="54" fillId="0" borderId="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0" fillId="17" borderId="34" applyNumberFormat="0" applyAlignment="0" applyProtection="0">
      <alignment vertical="center"/>
    </xf>
    <xf numFmtId="0" fontId="57" fillId="0" borderId="25" applyNumberFormat="0" applyFill="0" applyAlignment="0" applyProtection="0">
      <alignment vertical="center"/>
    </xf>
    <xf numFmtId="0" fontId="0" fillId="19" borderId="27" applyNumberFormat="0" applyFont="0" applyAlignment="0" applyProtection="0">
      <alignment vertical="center"/>
    </xf>
    <xf numFmtId="0" fontId="111" fillId="34" borderId="0" applyNumberFormat="0" applyBorder="0" applyAlignment="0" applyProtection="0">
      <alignment vertical="center"/>
    </xf>
    <xf numFmtId="0" fontId="101"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57" fillId="0" borderId="39" applyNumberFormat="0" applyFill="0" applyAlignment="0" applyProtection="0">
      <alignment vertical="center"/>
    </xf>
    <xf numFmtId="0" fontId="101" fillId="0" borderId="0" applyNumberFormat="0" applyFill="0" applyBorder="0" applyAlignment="0" applyProtection="0">
      <alignment vertical="center"/>
    </xf>
    <xf numFmtId="0" fontId="57" fillId="0" borderId="25" applyNumberFormat="0" applyFill="0" applyAlignment="0" applyProtection="0">
      <alignment vertical="center"/>
    </xf>
    <xf numFmtId="0" fontId="57" fillId="0" borderId="25" applyNumberFormat="0" applyFill="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57" fillId="0" borderId="25" applyNumberFormat="0" applyFill="0" applyAlignment="0" applyProtection="0">
      <alignment vertical="center"/>
    </xf>
    <xf numFmtId="0" fontId="119" fillId="0" borderId="0" applyNumberFormat="0" applyFill="0" applyBorder="0" applyAlignment="0" applyProtection="0">
      <alignment vertical="top"/>
      <protection locked="0"/>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111" fillId="34" borderId="0" applyNumberFormat="0" applyBorder="0" applyAlignment="0" applyProtection="0">
      <alignment vertical="center"/>
    </xf>
    <xf numFmtId="0" fontId="72" fillId="0" borderId="10" applyNumberFormat="0" applyFill="0" applyProtection="0">
      <alignment horizontal="left" vertical="center"/>
    </xf>
    <xf numFmtId="0" fontId="82" fillId="18" borderId="0" applyNumberFormat="0" applyBorder="0" applyAlignment="0" applyProtection="0">
      <alignment vertical="center"/>
    </xf>
    <xf numFmtId="0" fontId="87" fillId="0" borderId="0" applyNumberFormat="0" applyFill="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111" fillId="18" borderId="0" applyNumberFormat="0" applyBorder="0" applyAlignment="0" applyProtection="0">
      <alignment vertical="center"/>
    </xf>
    <xf numFmtId="0" fontId="111" fillId="18" borderId="0" applyNumberFormat="0" applyBorder="0" applyAlignment="0" applyProtection="0">
      <alignment vertical="center"/>
    </xf>
    <xf numFmtId="0" fontId="82" fillId="34" borderId="0" applyNumberFormat="0" applyBorder="0" applyAlignment="0" applyProtection="0">
      <alignment vertical="center"/>
    </xf>
    <xf numFmtId="0" fontId="120" fillId="0" borderId="0" applyNumberFormat="0" applyFill="0" applyBorder="0" applyAlignment="0" applyProtection="0">
      <alignment vertical="top"/>
      <protection locked="0"/>
    </xf>
    <xf numFmtId="177" fontId="72" fillId="0" borderId="20" applyFill="0" applyProtection="0">
      <alignment horizontal="right" vertical="center"/>
    </xf>
    <xf numFmtId="0" fontId="121" fillId="0" borderId="10" applyNumberFormat="0" applyFill="0" applyProtection="0">
      <alignment horizontal="center" vertical="center"/>
    </xf>
    <xf numFmtId="0" fontId="82" fillId="18" borderId="0" applyNumberFormat="0" applyBorder="0" applyAlignment="0" applyProtection="0">
      <alignment vertical="center"/>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177" fontId="72" fillId="0" borderId="20" applyFill="0" applyProtection="0">
      <alignment horizontal="right" vertical="center"/>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41" fontId="0" fillId="0" borderId="0" applyFont="0" applyFill="0" applyBorder="0" applyAlignment="0" applyProtection="0">
      <alignment vertical="center"/>
    </xf>
    <xf numFmtId="0" fontId="21" fillId="0" borderId="0">
      <alignment vertical="center"/>
    </xf>
    <xf numFmtId="0" fontId="21" fillId="0" borderId="0">
      <alignment vertical="center"/>
    </xf>
    <xf numFmtId="0" fontId="99" fillId="9" borderId="33" applyNumberFormat="0" applyAlignment="0" applyProtection="0">
      <alignment vertical="center"/>
    </xf>
    <xf numFmtId="0" fontId="0" fillId="0" borderId="0">
      <alignment vertical="center"/>
    </xf>
    <xf numFmtId="0" fontId="118" fillId="0" borderId="1">
      <alignment horizontal="left" vertical="center"/>
    </xf>
    <xf numFmtId="0" fontId="118" fillId="0" borderId="1">
      <alignment horizontal="left" vertical="center"/>
    </xf>
    <xf numFmtId="0" fontId="118" fillId="0" borderId="1">
      <alignment horizontal="left" vertical="center"/>
    </xf>
    <xf numFmtId="0" fontId="0" fillId="19" borderId="27" applyNumberFormat="0" applyFont="0" applyAlignment="0" applyProtection="0">
      <alignment vertical="center"/>
    </xf>
    <xf numFmtId="0" fontId="118" fillId="0" borderId="1">
      <alignment horizontal="left" vertical="center"/>
    </xf>
    <xf numFmtId="0" fontId="0" fillId="19" borderId="27" applyNumberFormat="0" applyFont="0" applyAlignment="0" applyProtection="0">
      <alignment vertical="center"/>
    </xf>
    <xf numFmtId="0" fontId="118" fillId="0" borderId="1">
      <alignment horizontal="left" vertical="center"/>
    </xf>
    <xf numFmtId="0" fontId="0" fillId="0" borderId="0">
      <alignment vertical="center"/>
    </xf>
    <xf numFmtId="0" fontId="0" fillId="19" borderId="27" applyNumberFormat="0" applyFont="0" applyAlignment="0" applyProtection="0">
      <alignment vertical="center"/>
    </xf>
    <xf numFmtId="0" fontId="54" fillId="0" borderId="0">
      <alignment vertical="center"/>
    </xf>
    <xf numFmtId="0" fontId="0" fillId="0" borderId="0">
      <alignment vertical="center"/>
    </xf>
    <xf numFmtId="0" fontId="0" fillId="19" borderId="27" applyNumberFormat="0" applyFont="0" applyAlignment="0" applyProtection="0">
      <alignment vertical="center"/>
    </xf>
    <xf numFmtId="0" fontId="0" fillId="0" borderId="0">
      <alignment vertical="center"/>
    </xf>
    <xf numFmtId="0" fontId="54" fillId="0" borderId="0" applyAlignment="0"/>
    <xf numFmtId="0" fontId="87" fillId="0" borderId="0" applyNumberFormat="0" applyFill="0" applyBorder="0" applyAlignment="0" applyProtection="0">
      <alignment vertical="center"/>
    </xf>
    <xf numFmtId="0" fontId="78" fillId="17" borderId="0" applyNumberFormat="0" applyBorder="0" applyAlignment="0" applyProtection="0">
      <alignment vertical="center"/>
    </xf>
    <xf numFmtId="0" fontId="0" fillId="0" borderId="0">
      <alignment vertical="center"/>
    </xf>
    <xf numFmtId="0" fontId="21" fillId="0" borderId="0">
      <alignment vertical="center"/>
    </xf>
    <xf numFmtId="0" fontId="21" fillId="0" borderId="0">
      <alignment vertical="center"/>
    </xf>
    <xf numFmtId="0" fontId="99" fillId="9" borderId="33"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72" fillId="0" borderId="0">
      <alignment vertical="center"/>
    </xf>
    <xf numFmtId="0" fontId="115" fillId="0" borderId="20" applyNumberFormat="0" applyFill="0" applyProtection="0">
      <alignment horizontal="center" vertical="center"/>
    </xf>
    <xf numFmtId="0" fontId="21" fillId="0" borderId="0">
      <alignment vertical="center"/>
    </xf>
    <xf numFmtId="0" fontId="116" fillId="6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21" fillId="0" borderId="0" applyFont="0" applyFill="0" applyBorder="0" applyAlignment="0" applyProtection="0">
      <alignment vertical="center"/>
    </xf>
    <xf numFmtId="0" fontId="21" fillId="0" borderId="0">
      <alignment vertical="center"/>
    </xf>
    <xf numFmtId="0" fontId="122" fillId="0" borderId="0">
      <alignment vertical="center"/>
    </xf>
    <xf numFmtId="0" fontId="0" fillId="0" borderId="0">
      <alignment vertical="center"/>
    </xf>
    <xf numFmtId="0" fontId="82" fillId="18" borderId="0" applyNumberFormat="0" applyBorder="0" applyAlignment="0" applyProtection="0">
      <alignment vertical="center"/>
    </xf>
    <xf numFmtId="0" fontId="101" fillId="0" borderId="38" applyNumberFormat="0" applyFill="0" applyAlignment="0" applyProtection="0">
      <alignment vertical="center"/>
    </xf>
    <xf numFmtId="0" fontId="40" fillId="53" borderId="0" applyNumberFormat="0" applyBorder="0" applyAlignment="0" applyProtection="0">
      <alignment vertical="center"/>
    </xf>
    <xf numFmtId="0" fontId="21" fillId="0" borderId="0">
      <alignment vertical="center"/>
    </xf>
    <xf numFmtId="0" fontId="21" fillId="0" borderId="0">
      <alignment vertical="center"/>
    </xf>
    <xf numFmtId="0" fontId="106" fillId="35" borderId="0" applyNumberFormat="0" applyBorder="0" applyAlignment="0" applyProtection="0">
      <alignment vertical="center"/>
    </xf>
    <xf numFmtId="0" fontId="21" fillId="0" borderId="0">
      <alignment vertical="center"/>
    </xf>
    <xf numFmtId="0" fontId="115" fillId="0" borderId="20" applyNumberFormat="0" applyFill="0" applyProtection="0">
      <alignment horizontal="left" vertical="center"/>
    </xf>
    <xf numFmtId="0" fontId="109" fillId="0" borderId="0" applyNumberFormat="0" applyFill="0" applyBorder="0" applyAlignment="0" applyProtection="0">
      <alignment vertical="center"/>
    </xf>
    <xf numFmtId="0" fontId="57" fillId="0" borderId="25" applyNumberFormat="0" applyFill="0" applyAlignment="0" applyProtection="0">
      <alignment vertical="center"/>
    </xf>
    <xf numFmtId="0" fontId="21" fillId="0" borderId="0">
      <alignment vertical="center"/>
    </xf>
    <xf numFmtId="0" fontId="75" fillId="9" borderId="23" applyNumberFormat="0" applyAlignment="0" applyProtection="0">
      <alignment vertical="center"/>
    </xf>
    <xf numFmtId="0" fontId="21" fillId="0" borderId="0">
      <alignment vertical="center"/>
    </xf>
    <xf numFmtId="0" fontId="21" fillId="0" borderId="0">
      <alignment vertical="center"/>
    </xf>
    <xf numFmtId="0" fontId="75" fillId="9" borderId="23" applyNumberFormat="0" applyAlignment="0" applyProtection="0">
      <alignment vertical="center"/>
    </xf>
    <xf numFmtId="0" fontId="57" fillId="0" borderId="25" applyNumberFormat="0" applyFill="0" applyAlignment="0" applyProtection="0">
      <alignment vertical="center"/>
    </xf>
    <xf numFmtId="0" fontId="87" fillId="0" borderId="0" applyNumberFormat="0" applyFill="0" applyBorder="0" applyAlignment="0" applyProtection="0">
      <alignment vertical="center"/>
    </xf>
    <xf numFmtId="0" fontId="92" fillId="26" borderId="0" applyNumberFormat="0" applyBorder="0" applyAlignment="0" applyProtection="0">
      <alignment vertical="center"/>
    </xf>
    <xf numFmtId="0" fontId="100" fillId="17" borderId="34" applyNumberFormat="0" applyAlignment="0" applyProtection="0">
      <alignment vertical="center"/>
    </xf>
    <xf numFmtId="0" fontId="21" fillId="0" borderId="0">
      <alignment vertical="center"/>
    </xf>
    <xf numFmtId="0" fontId="0" fillId="0" borderId="0">
      <alignment vertical="center"/>
    </xf>
    <xf numFmtId="0" fontId="113" fillId="53" borderId="33" applyNumberFormat="0" applyAlignment="0" applyProtection="0">
      <alignment vertical="center"/>
    </xf>
    <xf numFmtId="0" fontId="0" fillId="0" borderId="0">
      <alignment vertical="center"/>
    </xf>
    <xf numFmtId="0" fontId="77" fillId="25" borderId="0" applyNumberFormat="0" applyBorder="0" applyAlignment="0" applyProtection="0">
      <alignment vertical="center"/>
    </xf>
    <xf numFmtId="0" fontId="21" fillId="0" borderId="0">
      <alignment vertical="center"/>
    </xf>
    <xf numFmtId="0" fontId="100" fillId="17" borderId="34" applyNumberFormat="0" applyAlignment="0" applyProtection="0">
      <alignment vertical="center"/>
    </xf>
    <xf numFmtId="0" fontId="21" fillId="0" borderId="0">
      <alignment vertical="center"/>
    </xf>
    <xf numFmtId="0" fontId="0" fillId="0" borderId="0">
      <alignment vertical="center"/>
    </xf>
    <xf numFmtId="0" fontId="0" fillId="0" borderId="0">
      <alignment vertical="center"/>
    </xf>
    <xf numFmtId="0" fontId="111" fillId="34" borderId="0" applyNumberFormat="0" applyBorder="0" applyAlignment="0" applyProtection="0">
      <alignment vertical="center"/>
    </xf>
    <xf numFmtId="0" fontId="21" fillId="0" borderId="0">
      <alignment vertical="center"/>
    </xf>
    <xf numFmtId="183" fontId="0" fillId="0" borderId="0" applyFont="0" applyFill="0" applyBorder="0" applyAlignment="0" applyProtection="0">
      <alignment vertical="center"/>
    </xf>
    <xf numFmtId="0" fontId="21" fillId="0" borderId="0">
      <alignment vertical="center"/>
    </xf>
    <xf numFmtId="0" fontId="100" fillId="17" borderId="34" applyNumberFormat="0" applyAlignment="0" applyProtection="0">
      <alignment vertical="center"/>
    </xf>
    <xf numFmtId="0" fontId="21" fillId="0" borderId="0">
      <alignment vertical="center"/>
    </xf>
    <xf numFmtId="0" fontId="75" fillId="9" borderId="23" applyNumberFormat="0" applyAlignment="0" applyProtection="0">
      <alignment vertical="center"/>
    </xf>
    <xf numFmtId="0" fontId="21" fillId="0" borderId="0">
      <alignment vertical="center"/>
    </xf>
    <xf numFmtId="183" fontId="0" fillId="0" borderId="0" applyFont="0" applyFill="0" applyBorder="0" applyAlignment="0" applyProtection="0">
      <alignment vertical="center"/>
    </xf>
    <xf numFmtId="0" fontId="123" fillId="0" borderId="0" applyNumberFormat="0" applyFill="0" applyBorder="0" applyAlignment="0" applyProtection="0">
      <alignment vertical="center"/>
    </xf>
    <xf numFmtId="43" fontId="3" fillId="0" borderId="0" applyFont="0" applyFill="0" applyBorder="0" applyAlignment="0" applyProtection="0">
      <alignment vertical="center"/>
    </xf>
    <xf numFmtId="0" fontId="113" fillId="53" borderId="33" applyNumberFormat="0" applyAlignment="0" applyProtection="0">
      <alignment vertical="center"/>
    </xf>
    <xf numFmtId="0" fontId="110" fillId="0" borderId="0">
      <alignment vertical="center"/>
    </xf>
    <xf numFmtId="0" fontId="115" fillId="0" borderId="20" applyNumberFormat="0" applyFill="0" applyProtection="0">
      <alignment horizontal="left" vertical="center"/>
    </xf>
    <xf numFmtId="0" fontId="109" fillId="0" borderId="0" applyNumberFormat="0" applyFill="0" applyBorder="0" applyAlignment="0" applyProtection="0">
      <alignment vertical="center"/>
    </xf>
    <xf numFmtId="0" fontId="21" fillId="0" borderId="0">
      <alignment vertical="center"/>
    </xf>
    <xf numFmtId="0" fontId="21" fillId="0" borderId="0">
      <alignment vertical="center"/>
    </xf>
    <xf numFmtId="0" fontId="111" fillId="34" borderId="0" applyNumberFormat="0" applyBorder="0" applyAlignment="0" applyProtection="0">
      <alignment vertical="center"/>
    </xf>
    <xf numFmtId="0" fontId="113" fillId="53" borderId="33" applyNumberFormat="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121" fillId="0" borderId="10" applyNumberFormat="0" applyFill="0" applyProtection="0">
      <alignment horizontal="center" vertical="center"/>
    </xf>
    <xf numFmtId="0" fontId="21" fillId="0" borderId="0">
      <alignment vertical="center"/>
    </xf>
    <xf numFmtId="0" fontId="21" fillId="0" borderId="0">
      <alignment vertical="center"/>
    </xf>
    <xf numFmtId="0" fontId="115" fillId="0" borderId="20" applyNumberFormat="0" applyFill="0" applyProtection="0">
      <alignment horizontal="center" vertical="center"/>
    </xf>
    <xf numFmtId="0" fontId="21" fillId="0" borderId="0">
      <alignment vertical="center"/>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center"/>
    </xf>
    <xf numFmtId="0" fontId="21" fillId="0" borderId="0">
      <alignment vertical="center"/>
    </xf>
    <xf numFmtId="0" fontId="21" fillId="0" borderId="0">
      <alignment vertical="center"/>
    </xf>
    <xf numFmtId="0" fontId="0" fillId="19" borderId="27" applyNumberFormat="0" applyFont="0" applyAlignment="0" applyProtection="0">
      <alignment vertical="center"/>
    </xf>
    <xf numFmtId="0" fontId="21" fillId="0" borderId="0">
      <alignment vertical="center"/>
    </xf>
    <xf numFmtId="0" fontId="0" fillId="0" borderId="0">
      <alignment vertical="center"/>
    </xf>
    <xf numFmtId="0" fontId="119" fillId="0" borderId="0" applyNumberFormat="0" applyFill="0" applyBorder="0" applyAlignment="0" applyProtection="0">
      <alignment vertical="top"/>
      <protection locked="0"/>
    </xf>
    <xf numFmtId="0" fontId="21" fillId="0" borderId="0">
      <alignment vertical="center"/>
    </xf>
    <xf numFmtId="0" fontId="75" fillId="9" borderId="23" applyNumberFormat="0" applyAlignment="0" applyProtection="0">
      <alignment vertical="center"/>
    </xf>
    <xf numFmtId="0" fontId="21" fillId="0" borderId="0">
      <alignment vertical="center"/>
    </xf>
    <xf numFmtId="0" fontId="21" fillId="0" borderId="0">
      <alignment vertical="center"/>
    </xf>
    <xf numFmtId="0" fontId="82" fillId="34"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54" fillId="0" borderId="0">
      <alignment vertical="center"/>
    </xf>
    <xf numFmtId="0" fontId="0" fillId="19" borderId="27" applyNumberFormat="0" applyFont="0" applyAlignment="0" applyProtection="0">
      <alignment vertical="center"/>
    </xf>
    <xf numFmtId="0" fontId="21" fillId="0" borderId="0">
      <alignment vertical="center"/>
    </xf>
    <xf numFmtId="0" fontId="0" fillId="0" borderId="0">
      <alignment vertical="center"/>
    </xf>
    <xf numFmtId="1" fontId="72" fillId="0" borderId="20" applyFill="0" applyProtection="0">
      <alignment horizontal="center" vertical="center"/>
    </xf>
    <xf numFmtId="0" fontId="21" fillId="0" borderId="0">
      <alignment vertical="center"/>
    </xf>
    <xf numFmtId="0" fontId="21" fillId="0" borderId="0">
      <alignment vertical="center"/>
    </xf>
    <xf numFmtId="0" fontId="0" fillId="0" borderId="0">
      <alignment vertical="center"/>
    </xf>
    <xf numFmtId="1" fontId="72" fillId="0" borderId="20" applyFill="0" applyProtection="0">
      <alignment horizontal="center" vertical="center"/>
    </xf>
    <xf numFmtId="0" fontId="21" fillId="0" borderId="0">
      <alignment vertical="center"/>
    </xf>
    <xf numFmtId="0" fontId="121" fillId="0" borderId="10" applyNumberFormat="0" applyFill="0" applyProtection="0">
      <alignment horizontal="center" vertical="center"/>
    </xf>
    <xf numFmtId="0" fontId="21" fillId="0" borderId="0">
      <alignment vertical="center"/>
    </xf>
    <xf numFmtId="0" fontId="57" fillId="0" borderId="25" applyNumberFormat="0" applyFill="0" applyAlignment="0" applyProtection="0">
      <alignment vertical="center"/>
    </xf>
    <xf numFmtId="0" fontId="21" fillId="0" borderId="0">
      <alignment vertical="center"/>
    </xf>
    <xf numFmtId="0" fontId="82" fillId="18" borderId="0" applyNumberFormat="0" applyBorder="0" applyAlignment="0" applyProtection="0">
      <alignment vertical="center"/>
    </xf>
    <xf numFmtId="0" fontId="21" fillId="0" borderId="0">
      <alignment vertical="center"/>
    </xf>
    <xf numFmtId="0" fontId="115" fillId="0" borderId="20" applyNumberFormat="0" applyFill="0" applyProtection="0">
      <alignment horizontal="left" vertical="center"/>
    </xf>
    <xf numFmtId="0" fontId="109" fillId="0" borderId="0" applyNumberFormat="0" applyFill="0" applyBorder="0" applyAlignment="0" applyProtection="0">
      <alignment vertical="center"/>
    </xf>
    <xf numFmtId="0" fontId="106" fillId="35" borderId="0" applyNumberFormat="0" applyBorder="0" applyAlignment="0" applyProtection="0">
      <alignment vertical="center"/>
    </xf>
    <xf numFmtId="0" fontId="21" fillId="0" borderId="0">
      <alignment vertical="center"/>
    </xf>
    <xf numFmtId="0" fontId="106" fillId="35" borderId="0" applyNumberFormat="0" applyBorder="0" applyAlignment="0" applyProtection="0">
      <alignment vertical="center"/>
    </xf>
    <xf numFmtId="0" fontId="77" fillId="64" borderId="0" applyNumberFormat="0" applyBorder="0" applyAlignment="0" applyProtection="0">
      <alignment vertical="center"/>
    </xf>
    <xf numFmtId="0" fontId="21" fillId="0" borderId="0">
      <alignment vertical="center"/>
    </xf>
    <xf numFmtId="0" fontId="82" fillId="34" borderId="0" applyNumberFormat="0" applyBorder="0" applyAlignment="0" applyProtection="0">
      <alignment vertical="center"/>
    </xf>
    <xf numFmtId="0" fontId="21" fillId="0" borderId="0">
      <alignment vertical="center"/>
    </xf>
    <xf numFmtId="0" fontId="0" fillId="19" borderId="27" applyNumberFormat="0" applyFont="0" applyAlignment="0" applyProtection="0">
      <alignment vertical="center"/>
    </xf>
    <xf numFmtId="0" fontId="21" fillId="0" borderId="0">
      <alignment vertical="center"/>
    </xf>
    <xf numFmtId="0" fontId="0" fillId="0" borderId="0">
      <alignment vertical="center"/>
    </xf>
    <xf numFmtId="0" fontId="100" fillId="17" borderId="34" applyNumberFormat="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75" fillId="9" borderId="23" applyNumberFormat="0" applyAlignment="0" applyProtection="0">
      <alignment vertical="center"/>
    </xf>
    <xf numFmtId="0" fontId="82" fillId="34" borderId="0" applyNumberFormat="0" applyBorder="0" applyAlignment="0" applyProtection="0">
      <alignment vertical="center"/>
    </xf>
    <xf numFmtId="0" fontId="71" fillId="0" borderId="21" applyNumberFormat="0" applyFill="0" applyAlignment="0" applyProtection="0">
      <alignment vertical="center"/>
    </xf>
    <xf numFmtId="0" fontId="0" fillId="0" borderId="0">
      <alignment vertical="center"/>
    </xf>
    <xf numFmtId="0" fontId="106" fillId="35" borderId="0" applyNumberFormat="0" applyBorder="0" applyAlignment="0" applyProtection="0">
      <alignment vertical="center"/>
    </xf>
    <xf numFmtId="0" fontId="106" fillId="35" borderId="0" applyNumberFormat="0" applyBorder="0" applyAlignment="0" applyProtection="0">
      <alignment vertical="center"/>
    </xf>
    <xf numFmtId="0" fontId="21" fillId="0" borderId="0">
      <alignment vertical="center"/>
    </xf>
    <xf numFmtId="0" fontId="21" fillId="0" borderId="0">
      <alignment vertical="center"/>
    </xf>
    <xf numFmtId="0" fontId="113" fillId="53" borderId="33" applyNumberFormat="0" applyAlignment="0" applyProtection="0">
      <alignment vertical="center"/>
    </xf>
    <xf numFmtId="0" fontId="0" fillId="0" borderId="0">
      <alignment vertical="center"/>
    </xf>
    <xf numFmtId="0" fontId="109" fillId="0" borderId="0" applyNumberFormat="0" applyFill="0" applyBorder="0" applyAlignment="0" applyProtection="0">
      <alignment vertical="center"/>
    </xf>
    <xf numFmtId="0" fontId="57" fillId="0" borderId="25" applyNumberFormat="0" applyFill="0" applyAlignment="0" applyProtection="0">
      <alignment vertical="center"/>
    </xf>
    <xf numFmtId="0" fontId="21" fillId="0" borderId="0">
      <alignment vertical="center"/>
    </xf>
    <xf numFmtId="0" fontId="21" fillId="0" borderId="0">
      <alignment vertical="center"/>
    </xf>
    <xf numFmtId="0" fontId="92" fillId="26" borderId="0" applyNumberFormat="0" applyBorder="0" applyAlignment="0" applyProtection="0">
      <alignment vertical="center"/>
    </xf>
    <xf numFmtId="0" fontId="54" fillId="0" borderId="0">
      <alignment vertical="center"/>
    </xf>
    <xf numFmtId="0" fontId="54" fillId="0" borderId="0">
      <alignment vertical="center"/>
    </xf>
    <xf numFmtId="0" fontId="113" fillId="53" borderId="33" applyNumberFormat="0" applyAlignment="0" applyProtection="0">
      <alignment vertical="center"/>
    </xf>
    <xf numFmtId="0" fontId="122" fillId="0" borderId="0">
      <alignment vertical="center"/>
    </xf>
    <xf numFmtId="0" fontId="92" fillId="26" borderId="0" applyNumberFormat="0" applyBorder="0" applyAlignment="0" applyProtection="0">
      <alignment vertical="center"/>
    </xf>
    <xf numFmtId="0" fontId="21" fillId="0" borderId="0">
      <alignment vertical="center"/>
    </xf>
    <xf numFmtId="0" fontId="92" fillId="26" borderId="0" applyNumberFormat="0" applyBorder="0" applyAlignment="0" applyProtection="0">
      <alignment vertical="center"/>
    </xf>
    <xf numFmtId="0" fontId="21" fillId="0" borderId="0">
      <alignment vertical="center"/>
    </xf>
    <xf numFmtId="0" fontId="113" fillId="53" borderId="33" applyNumberFormat="0" applyAlignment="0" applyProtection="0">
      <alignment vertical="center"/>
    </xf>
    <xf numFmtId="0" fontId="21" fillId="0" borderId="0">
      <alignment vertical="center"/>
    </xf>
    <xf numFmtId="0" fontId="21" fillId="0" borderId="0">
      <alignment vertical="center"/>
    </xf>
    <xf numFmtId="0" fontId="115" fillId="0" borderId="20" applyNumberFormat="0" applyFill="0" applyProtection="0">
      <alignment horizontal="left" vertical="center"/>
    </xf>
    <xf numFmtId="0" fontId="109" fillId="0" borderId="0" applyNumberFormat="0" applyFill="0" applyBorder="0" applyAlignment="0" applyProtection="0">
      <alignment vertical="center"/>
    </xf>
    <xf numFmtId="0" fontId="93" fillId="20" borderId="0" applyNumberFormat="0" applyBorder="0" applyAlignment="0" applyProtection="0">
      <alignment vertical="center"/>
    </xf>
    <xf numFmtId="0" fontId="87" fillId="0" borderId="0" applyNumberFormat="0" applyFill="0" applyBorder="0" applyAlignment="0" applyProtection="0">
      <alignment vertical="center"/>
    </xf>
    <xf numFmtId="0" fontId="93" fillId="20" borderId="0" applyNumberFormat="0" applyBorder="0" applyAlignment="0" applyProtection="0">
      <alignment vertical="center"/>
    </xf>
    <xf numFmtId="0" fontId="0" fillId="0" borderId="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2" fillId="26" borderId="0" applyNumberFormat="0" applyBorder="0" applyAlignment="0" applyProtection="0">
      <alignment vertical="center"/>
    </xf>
    <xf numFmtId="0" fontId="92" fillId="26" borderId="0" applyNumberFormat="0" applyBorder="0" applyAlignment="0" applyProtection="0">
      <alignment vertical="center"/>
    </xf>
    <xf numFmtId="0" fontId="93" fillId="26" borderId="0" applyNumberFormat="0" applyBorder="0" applyAlignment="0" applyProtection="0">
      <alignment vertical="center"/>
    </xf>
    <xf numFmtId="0" fontId="92" fillId="20" borderId="0" applyNumberFormat="0" applyBorder="0" applyAlignment="0" applyProtection="0">
      <alignment vertical="center"/>
    </xf>
    <xf numFmtId="0" fontId="73" fillId="0" borderId="22" applyNumberFormat="0" applyFill="0" applyAlignment="0" applyProtection="0">
      <alignment vertical="center"/>
    </xf>
    <xf numFmtId="0" fontId="92" fillId="20" borderId="0" applyNumberFormat="0" applyBorder="0" applyAlignment="0" applyProtection="0">
      <alignment vertical="center"/>
    </xf>
    <xf numFmtId="0" fontId="108" fillId="0" borderId="0" applyNumberFormat="0" applyFill="0" applyBorder="0" applyAlignment="0" applyProtection="0">
      <alignment vertical="center"/>
    </xf>
    <xf numFmtId="0" fontId="92" fillId="26"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92" fillId="20" borderId="0" applyNumberFormat="0" applyBorder="0" applyAlignment="0" applyProtection="0">
      <alignment vertical="center"/>
    </xf>
    <xf numFmtId="0" fontId="87" fillId="0" borderId="0" applyNumberFormat="0" applyFill="0" applyBorder="0" applyAlignment="0" applyProtection="0">
      <alignment vertical="center"/>
    </xf>
    <xf numFmtId="0" fontId="92" fillId="20" borderId="0" applyNumberFormat="0" applyBorder="0" applyAlignment="0" applyProtection="0">
      <alignment vertical="center"/>
    </xf>
    <xf numFmtId="0" fontId="87" fillId="0" borderId="0" applyNumberFormat="0" applyFill="0" applyBorder="0" applyAlignment="0" applyProtection="0">
      <alignment vertical="center"/>
    </xf>
    <xf numFmtId="0" fontId="92" fillId="20" borderId="0" applyNumberFormat="0" applyBorder="0" applyAlignment="0" applyProtection="0">
      <alignment vertical="center"/>
    </xf>
    <xf numFmtId="0" fontId="115" fillId="0" borderId="20" applyNumberFormat="0" applyFill="0" applyProtection="0">
      <alignment horizontal="center" vertical="center"/>
    </xf>
    <xf numFmtId="0" fontId="21" fillId="0" borderId="0">
      <alignment vertical="center"/>
    </xf>
    <xf numFmtId="0" fontId="115" fillId="0" borderId="20" applyNumberFormat="0" applyFill="0" applyProtection="0">
      <alignment horizontal="center" vertical="center"/>
    </xf>
    <xf numFmtId="0" fontId="21" fillId="0" borderId="0">
      <alignment vertical="center"/>
    </xf>
    <xf numFmtId="0" fontId="92" fillId="20" borderId="0" applyNumberFormat="0" applyBorder="0" applyAlignment="0" applyProtection="0">
      <alignment vertical="center"/>
    </xf>
    <xf numFmtId="0" fontId="121" fillId="0" borderId="10" applyNumberFormat="0" applyFill="0" applyProtection="0">
      <alignment horizontal="center" vertical="center"/>
    </xf>
    <xf numFmtId="9" fontId="21" fillId="0" borderId="0" applyFont="0" applyFill="0" applyBorder="0" applyAlignment="0" applyProtection="0">
      <alignment vertical="center"/>
    </xf>
    <xf numFmtId="0" fontId="121" fillId="0" borderId="10" applyNumberFormat="0" applyFill="0" applyProtection="0">
      <alignment horizontal="center" vertical="center"/>
    </xf>
    <xf numFmtId="0" fontId="92" fillId="20" borderId="0" applyNumberFormat="0" applyBorder="0" applyAlignment="0" applyProtection="0">
      <alignment vertical="center"/>
    </xf>
    <xf numFmtId="181" fontId="21" fillId="0" borderId="0" applyFont="0" applyFill="0" applyBorder="0" applyAlignment="0" applyProtection="0">
      <alignment vertical="center"/>
    </xf>
    <xf numFmtId="0" fontId="121" fillId="0" borderId="10" applyNumberFormat="0" applyFill="0" applyProtection="0">
      <alignment horizontal="center" vertical="center"/>
    </xf>
    <xf numFmtId="0" fontId="109" fillId="0" borderId="0" applyNumberFormat="0" applyFill="0" applyBorder="0" applyAlignment="0" applyProtection="0">
      <alignment vertical="center"/>
    </xf>
    <xf numFmtId="0" fontId="21" fillId="0" borderId="0">
      <alignment vertical="center"/>
    </xf>
    <xf numFmtId="0" fontId="101" fillId="0" borderId="0" applyNumberFormat="0" applyFill="0" applyBorder="0" applyAlignment="0" applyProtection="0">
      <alignment vertical="center"/>
    </xf>
    <xf numFmtId="0" fontId="92" fillId="26" borderId="0" applyNumberFormat="0" applyBorder="0" applyAlignment="0" applyProtection="0">
      <alignment vertical="center"/>
    </xf>
    <xf numFmtId="0" fontId="57" fillId="0" borderId="39" applyNumberFormat="0" applyFill="0" applyAlignment="0" applyProtection="0">
      <alignment vertical="center"/>
    </xf>
    <xf numFmtId="0" fontId="78" fillId="56" borderId="0" applyNumberFormat="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1" fontId="72" fillId="0" borderId="20" applyFill="0" applyProtection="0">
      <alignment horizontal="center" vertical="center"/>
    </xf>
    <xf numFmtId="0" fontId="101" fillId="0" borderId="38" applyNumberFormat="0" applyFill="0" applyAlignment="0" applyProtection="0">
      <alignment vertical="center"/>
    </xf>
    <xf numFmtId="0" fontId="21" fillId="0" borderId="0">
      <alignment vertical="center"/>
    </xf>
    <xf numFmtId="0" fontId="21" fillId="0" borderId="0">
      <alignment vertical="center"/>
    </xf>
    <xf numFmtId="0" fontId="101" fillId="0" borderId="38" applyNumberFormat="0" applyFill="0" applyAlignment="0" applyProtection="0">
      <alignment vertical="center"/>
    </xf>
    <xf numFmtId="0" fontId="21" fillId="0" borderId="0">
      <alignment vertical="center"/>
    </xf>
    <xf numFmtId="0" fontId="21" fillId="0" borderId="0">
      <alignment vertical="center"/>
    </xf>
    <xf numFmtId="0" fontId="101" fillId="0" borderId="38" applyNumberFormat="0" applyFill="0" applyAlignment="0" applyProtection="0">
      <alignment vertical="center"/>
    </xf>
    <xf numFmtId="0" fontId="101" fillId="0" borderId="38" applyNumberFormat="0" applyFill="0" applyAlignment="0" applyProtection="0">
      <alignment vertical="center"/>
    </xf>
    <xf numFmtId="0" fontId="101" fillId="0" borderId="0" applyNumberFormat="0" applyFill="0" applyBorder="0" applyAlignment="0" applyProtection="0">
      <alignment vertical="center"/>
    </xf>
    <xf numFmtId="0" fontId="101" fillId="0" borderId="38" applyNumberFormat="0" applyFill="0" applyAlignment="0" applyProtection="0">
      <alignment vertical="center"/>
    </xf>
    <xf numFmtId="0" fontId="101" fillId="0" borderId="38" applyNumberFormat="0" applyFill="0" applyAlignment="0" applyProtection="0">
      <alignment vertical="center"/>
    </xf>
    <xf numFmtId="0" fontId="72" fillId="0" borderId="10" applyNumberFormat="0" applyFill="0" applyProtection="0">
      <alignment horizontal="left" vertical="center"/>
    </xf>
    <xf numFmtId="0" fontId="101" fillId="0" borderId="38" applyNumberFormat="0" applyFill="0" applyAlignment="0" applyProtection="0">
      <alignment vertical="center"/>
    </xf>
    <xf numFmtId="0" fontId="101" fillId="0" borderId="38" applyNumberFormat="0" applyFill="0" applyAlignment="0" applyProtection="0">
      <alignment vertical="center"/>
    </xf>
    <xf numFmtId="0" fontId="82" fillId="34" borderId="0" applyNumberFormat="0" applyBorder="0" applyAlignment="0" applyProtection="0">
      <alignment vertical="center"/>
    </xf>
    <xf numFmtId="0" fontId="82" fillId="34" borderId="0" applyNumberFormat="0" applyBorder="0" applyAlignment="0" applyProtection="0">
      <alignment vertical="center"/>
    </xf>
    <xf numFmtId="0" fontId="123" fillId="0" borderId="40" applyNumberFormat="0" applyFill="0" applyAlignment="0" applyProtection="0">
      <alignment vertical="center"/>
    </xf>
    <xf numFmtId="0" fontId="90" fillId="0" borderId="28" applyNumberFormat="0" applyFill="0" applyAlignment="0" applyProtection="0">
      <alignment vertical="center"/>
    </xf>
    <xf numFmtId="0" fontId="57" fillId="0" borderId="25" applyNumberFormat="0" applyFill="0" applyAlignment="0" applyProtection="0">
      <alignment vertical="center"/>
    </xf>
    <xf numFmtId="0" fontId="109" fillId="0" borderId="0" applyNumberFormat="0" applyFill="0" applyBorder="0" applyAlignment="0" applyProtection="0">
      <alignment vertical="center"/>
    </xf>
    <xf numFmtId="0" fontId="21" fillId="0" borderId="0">
      <alignment vertical="center"/>
    </xf>
    <xf numFmtId="0" fontId="21" fillId="0" borderId="0"/>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101" fillId="0" borderId="38" applyNumberFormat="0" applyFill="0" applyAlignment="0" applyProtection="0">
      <alignment vertical="center"/>
    </xf>
    <xf numFmtId="0" fontId="82" fillId="34" borderId="0" applyNumberFormat="0" applyBorder="0" applyAlignment="0" applyProtection="0">
      <alignment vertical="center"/>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21" fillId="0" borderId="0">
      <alignment vertical="center"/>
    </xf>
    <xf numFmtId="0" fontId="71" fillId="0" borderId="21" applyNumberFormat="0" applyFill="0" applyAlignment="0" applyProtection="0">
      <alignment vertical="center"/>
    </xf>
    <xf numFmtId="0" fontId="21" fillId="0" borderId="0">
      <alignment vertical="center"/>
    </xf>
    <xf numFmtId="0" fontId="119" fillId="0" borderId="0" applyNumberFormat="0" applyFill="0" applyBorder="0" applyAlignment="0" applyProtection="0">
      <alignment vertical="top"/>
      <protection locked="0"/>
    </xf>
    <xf numFmtId="0" fontId="71" fillId="0" borderId="21" applyNumberFormat="0" applyFill="0" applyAlignment="0" applyProtection="0">
      <alignment vertical="center"/>
    </xf>
    <xf numFmtId="0" fontId="21" fillId="0" borderId="0">
      <alignment vertical="center"/>
    </xf>
    <xf numFmtId="0" fontId="90" fillId="0" borderId="28" applyNumberFormat="0" applyFill="0" applyAlignment="0" applyProtection="0">
      <alignment vertical="center"/>
    </xf>
    <xf numFmtId="0" fontId="82" fillId="18" borderId="0" applyNumberFormat="0" applyBorder="0" applyAlignment="0" applyProtection="0">
      <alignment vertical="center"/>
    </xf>
    <xf numFmtId="0" fontId="90" fillId="0" borderId="28" applyNumberFormat="0" applyFill="0" applyAlignment="0" applyProtection="0">
      <alignment vertical="center"/>
    </xf>
    <xf numFmtId="0" fontId="72" fillId="0" borderId="10" applyNumberFormat="0" applyFill="0" applyProtection="0">
      <alignment horizontal="right" vertical="center"/>
    </xf>
    <xf numFmtId="0" fontId="92" fillId="20" borderId="0" applyNumberFormat="0" applyBorder="0" applyAlignment="0" applyProtection="0">
      <alignment vertical="center"/>
    </xf>
    <xf numFmtId="0" fontId="109" fillId="0" borderId="0" applyNumberFormat="0" applyFill="0" applyBorder="0" applyAlignment="0" applyProtection="0">
      <alignment vertical="center"/>
    </xf>
    <xf numFmtId="9" fontId="21" fillId="0" borderId="0" applyFont="0" applyFill="0" applyBorder="0" applyAlignment="0" applyProtection="0">
      <alignment vertical="center"/>
    </xf>
    <xf numFmtId="0" fontId="87" fillId="0" borderId="0" applyNumberFormat="0" applyFill="0" applyBorder="0" applyAlignment="0" applyProtection="0">
      <alignment vertical="center"/>
    </xf>
    <xf numFmtId="0" fontId="109" fillId="0" borderId="0" applyNumberFormat="0" applyFill="0" applyBorder="0" applyAlignment="0" applyProtection="0">
      <alignment vertical="center"/>
    </xf>
    <xf numFmtId="9" fontId="21" fillId="0" borderId="0" applyFont="0" applyFill="0" applyBorder="0" applyAlignment="0" applyProtection="0">
      <alignment vertical="center"/>
    </xf>
    <xf numFmtId="0" fontId="125" fillId="0" borderId="0" applyNumberFormat="0" applyFill="0" applyBorder="0" applyAlignment="0" applyProtection="0">
      <alignment vertical="center"/>
    </xf>
    <xf numFmtId="0" fontId="123" fillId="0" borderId="40" applyNumberFormat="0" applyFill="0" applyAlignment="0" applyProtection="0">
      <alignment vertical="center"/>
    </xf>
    <xf numFmtId="9" fontId="21" fillId="0" borderId="0" applyFont="0" applyFill="0" applyBorder="0" applyAlignment="0" applyProtection="0">
      <alignment vertical="center"/>
    </xf>
    <xf numFmtId="0" fontId="126" fillId="0" borderId="41" applyNumberFormat="0" applyFill="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0" fillId="19" borderId="27" applyNumberFormat="0" applyFont="0" applyAlignment="0" applyProtection="0">
      <alignment vertical="center"/>
    </xf>
    <xf numFmtId="0" fontId="108" fillId="0" borderId="0" applyNumberFormat="0" applyFill="0" applyBorder="0" applyAlignment="0" applyProtection="0">
      <alignment vertical="center"/>
    </xf>
    <xf numFmtId="0" fontId="82" fillId="34" borderId="0" applyNumberFormat="0" applyBorder="0" applyAlignment="0" applyProtection="0">
      <alignment vertical="center"/>
    </xf>
    <xf numFmtId="0" fontId="71" fillId="0" borderId="21" applyNumberFormat="0" applyFill="0" applyAlignment="0" applyProtection="0">
      <alignment vertical="center"/>
    </xf>
    <xf numFmtId="9" fontId="21" fillId="0" borderId="0" applyFont="0" applyFill="0" applyBorder="0" applyAlignment="0" applyProtection="0">
      <alignment vertical="center"/>
    </xf>
    <xf numFmtId="0" fontId="71" fillId="0" borderId="21" applyNumberFormat="0" applyFill="0" applyAlignment="0" applyProtection="0">
      <alignment vertical="center"/>
    </xf>
    <xf numFmtId="0" fontId="127" fillId="0" borderId="42" applyNumberFormat="0" applyFill="0" applyAlignment="0" applyProtection="0">
      <alignment vertical="center"/>
    </xf>
    <xf numFmtId="0" fontId="21"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40" fillId="54" borderId="0" applyNumberFormat="0" applyBorder="0" applyAlignment="0" applyProtection="0">
      <alignment vertical="center"/>
    </xf>
    <xf numFmtId="0" fontId="77" fillId="59" borderId="0" applyNumberFormat="0" applyBorder="0" applyAlignment="0" applyProtection="0">
      <alignment vertical="center"/>
    </xf>
    <xf numFmtId="9" fontId="21" fillId="0" borderId="0" applyFont="0" applyFill="0" applyBorder="0" applyAlignment="0" applyProtection="0">
      <alignment vertical="center"/>
    </xf>
    <xf numFmtId="0" fontId="128" fillId="0" borderId="18">
      <alignment horizontal="left" vertical="center"/>
    </xf>
    <xf numFmtId="0" fontId="77" fillId="56" borderId="0" applyNumberFormat="0" applyBorder="0" applyAlignment="0" applyProtection="0">
      <alignment vertical="center"/>
    </xf>
    <xf numFmtId="0" fontId="75" fillId="9" borderId="23" applyNumberFormat="0" applyAlignment="0" applyProtection="0">
      <alignment vertical="center"/>
    </xf>
    <xf numFmtId="0" fontId="21" fillId="0" borderId="0">
      <alignment vertical="center"/>
    </xf>
    <xf numFmtId="0" fontId="78" fillId="17" borderId="0" applyNumberFormat="0" applyBorder="0" applyAlignment="0" applyProtection="0">
      <alignment vertical="center"/>
    </xf>
    <xf numFmtId="0" fontId="87" fillId="0" borderId="0" applyNumberFormat="0" applyFill="0" applyBorder="0" applyAlignment="0" applyProtection="0">
      <alignment vertical="center"/>
    </xf>
    <xf numFmtId="0" fontId="92" fillId="20" borderId="0" applyNumberFormat="0" applyBorder="0" applyAlignment="0" applyProtection="0">
      <alignment vertical="center"/>
    </xf>
    <xf numFmtId="0" fontId="78" fillId="12" borderId="0" applyNumberFormat="0" applyBorder="0" applyAlignment="0" applyProtection="0">
      <alignment vertical="center"/>
    </xf>
    <xf numFmtId="0" fontId="128" fillId="0" borderId="18">
      <alignment horizontal="left" vertical="center"/>
    </xf>
    <xf numFmtId="0" fontId="77" fillId="12" borderId="0" applyNumberFormat="0" applyBorder="0" applyAlignment="0" applyProtection="0">
      <alignment vertical="center"/>
    </xf>
    <xf numFmtId="0" fontId="21" fillId="0" borderId="0">
      <alignment vertical="center"/>
    </xf>
    <xf numFmtId="0" fontId="77" fillId="56" borderId="0" applyNumberFormat="0" applyBorder="0" applyAlignment="0" applyProtection="0">
      <alignment vertical="center"/>
    </xf>
    <xf numFmtId="0" fontId="77" fillId="58" borderId="0" applyNumberFormat="0" applyBorder="0" applyAlignment="0" applyProtection="0">
      <alignment vertical="center"/>
    </xf>
    <xf numFmtId="0" fontId="87" fillId="0" borderId="0" applyNumberFormat="0" applyFill="0" applyBorder="0" applyAlignment="0" applyProtection="0">
      <alignment vertical="center"/>
    </xf>
    <xf numFmtId="0" fontId="78" fillId="17" borderId="0" applyNumberFormat="0" applyBorder="0" applyAlignment="0" applyProtection="0">
      <alignment vertical="center"/>
    </xf>
    <xf numFmtId="0" fontId="21" fillId="0" borderId="0" applyNumberFormat="0" applyFill="0" applyBorder="0" applyAlignment="0" applyProtection="0">
      <alignment vertical="center"/>
    </xf>
    <xf numFmtId="0" fontId="77" fillId="56" borderId="0" applyNumberFormat="0" applyBorder="0" applyAlignment="0" applyProtection="0">
      <alignment vertical="center"/>
    </xf>
    <xf numFmtId="0" fontId="21" fillId="0" borderId="0">
      <alignment vertical="center"/>
    </xf>
    <xf numFmtId="0" fontId="92" fillId="20" borderId="0" applyNumberFormat="0" applyBorder="0" applyAlignment="0" applyProtection="0">
      <alignment vertical="center"/>
    </xf>
    <xf numFmtId="0" fontId="87" fillId="0" borderId="0" applyNumberFormat="0" applyFill="0" applyBorder="0" applyAlignment="0" applyProtection="0">
      <alignment vertical="center"/>
    </xf>
    <xf numFmtId="0" fontId="78" fillId="17" borderId="0" applyNumberFormat="0" applyBorder="0" applyAlignment="0" applyProtection="0">
      <alignment vertical="center"/>
    </xf>
    <xf numFmtId="0" fontId="106" fillId="35" borderId="0" applyNumberFormat="0" applyBorder="0" applyAlignment="0" applyProtection="0">
      <alignment vertical="center"/>
    </xf>
    <xf numFmtId="0" fontId="40" fillId="19" borderId="0" applyNumberFormat="0" applyBorder="0" applyAlignment="0" applyProtection="0">
      <alignment vertical="center"/>
    </xf>
    <xf numFmtId="0" fontId="21" fillId="0" borderId="0">
      <alignment vertical="center"/>
    </xf>
    <xf numFmtId="0" fontId="77" fillId="25" borderId="0" applyNumberFormat="0" applyBorder="0" applyAlignment="0" applyProtection="0">
      <alignment vertical="center"/>
    </xf>
    <xf numFmtId="0" fontId="57" fillId="0" borderId="25" applyNumberFormat="0" applyFill="0" applyAlignment="0" applyProtection="0">
      <alignment vertical="center"/>
    </xf>
    <xf numFmtId="0" fontId="3" fillId="0" borderId="0">
      <alignment vertical="center"/>
    </xf>
    <xf numFmtId="0" fontId="0" fillId="0" borderId="0">
      <alignment vertical="center"/>
    </xf>
    <xf numFmtId="0" fontId="82" fillId="34" borderId="0" applyNumberFormat="0" applyBorder="0" applyAlignment="0" applyProtection="0">
      <alignment vertical="center"/>
    </xf>
    <xf numFmtId="0" fontId="40" fillId="54" borderId="0" applyNumberFormat="0" applyBorder="0" applyAlignment="0" applyProtection="0">
      <alignment vertical="center"/>
    </xf>
    <xf numFmtId="0" fontId="77" fillId="25" borderId="0" applyNumberFormat="0" applyBorder="0" applyAlignment="0" applyProtection="0">
      <alignment vertical="center"/>
    </xf>
    <xf numFmtId="0" fontId="0" fillId="18" borderId="0" applyNumberFormat="0" applyBorder="0" applyAlignment="0" applyProtection="0">
      <alignment vertical="center"/>
    </xf>
    <xf numFmtId="0" fontId="82" fillId="34" borderId="0" applyNumberFormat="0" applyBorder="0" applyAlignment="0" applyProtection="0">
      <alignment vertical="center"/>
    </xf>
    <xf numFmtId="0" fontId="21" fillId="0" borderId="0">
      <alignment vertical="center"/>
    </xf>
    <xf numFmtId="0" fontId="92" fillId="26" borderId="0" applyNumberFormat="0" applyBorder="0" applyAlignment="0" applyProtection="0">
      <alignment vertical="center"/>
    </xf>
    <xf numFmtId="0" fontId="77" fillId="53" borderId="0" applyNumberFormat="0" applyBorder="0" applyAlignment="0" applyProtection="0">
      <alignment vertical="center"/>
    </xf>
    <xf numFmtId="0" fontId="77" fillId="53" borderId="0" applyNumberFormat="0" applyBorder="0" applyAlignment="0" applyProtection="0">
      <alignment vertical="center"/>
    </xf>
    <xf numFmtId="0" fontId="0" fillId="0" borderId="0">
      <alignment vertical="center"/>
    </xf>
    <xf numFmtId="0" fontId="83" fillId="19" borderId="1" applyNumberFormat="0" applyBorder="0" applyAlignment="0" applyProtection="0">
      <alignment vertical="center"/>
    </xf>
    <xf numFmtId="0" fontId="78" fillId="53" borderId="0" applyNumberFormat="0" applyBorder="0" applyAlignment="0" applyProtection="0">
      <alignment vertical="center"/>
    </xf>
    <xf numFmtId="0" fontId="21" fillId="0" borderId="0">
      <alignment vertical="center"/>
    </xf>
    <xf numFmtId="0" fontId="78" fillId="16" borderId="0" applyNumberFormat="0" applyBorder="0" applyAlignment="0" applyProtection="0">
      <alignment vertical="center"/>
    </xf>
    <xf numFmtId="0" fontId="75" fillId="9" borderId="23" applyNumberFormat="0" applyAlignment="0" applyProtection="0">
      <alignment vertical="center"/>
    </xf>
    <xf numFmtId="0" fontId="21" fillId="0" borderId="0">
      <alignment vertical="center"/>
    </xf>
    <xf numFmtId="0" fontId="77" fillId="20" borderId="0" applyNumberFormat="0" applyBorder="0" applyAlignment="0" applyProtection="0">
      <alignment vertical="center"/>
    </xf>
    <xf numFmtId="0" fontId="77" fillId="65" borderId="0" applyNumberFormat="0" applyBorder="0" applyAlignment="0" applyProtection="0">
      <alignment vertical="center"/>
    </xf>
    <xf numFmtId="183" fontId="0" fillId="0" borderId="0" applyFont="0" applyFill="0" applyBorder="0" applyAlignment="0" applyProtection="0">
      <alignment vertical="center"/>
    </xf>
    <xf numFmtId="0" fontId="72" fillId="0" borderId="10" applyNumberFormat="0" applyFill="0" applyProtection="0">
      <alignment horizontal="left" vertical="center"/>
    </xf>
    <xf numFmtId="9" fontId="21" fillId="0" borderId="0" applyFont="0" applyFill="0" applyBorder="0" applyAlignment="0" applyProtection="0">
      <alignment vertical="center"/>
    </xf>
    <xf numFmtId="0" fontId="21" fillId="0" borderId="0">
      <alignment vertical="center"/>
    </xf>
    <xf numFmtId="0" fontId="115" fillId="0" borderId="20" applyNumberFormat="0" applyFill="0" applyProtection="0">
      <alignment horizontal="center" vertical="center"/>
    </xf>
    <xf numFmtId="0" fontId="129" fillId="0" borderId="0">
      <alignment vertical="center"/>
    </xf>
    <xf numFmtId="0" fontId="72" fillId="0" borderId="10" applyNumberFormat="0" applyFill="0" applyProtection="0">
      <alignment horizontal="left" vertical="center"/>
    </xf>
    <xf numFmtId="0" fontId="82" fillId="34" borderId="0" applyNumberFormat="0" applyBorder="0" applyAlignment="0" applyProtection="0">
      <alignment vertical="center"/>
    </xf>
    <xf numFmtId="0" fontId="101" fillId="0" borderId="38" applyNumberFormat="0" applyFill="0" applyAlignment="0" applyProtection="0">
      <alignment vertical="center"/>
    </xf>
    <xf numFmtId="0" fontId="87" fillId="0" borderId="0" applyNumberFormat="0" applyFill="0" applyBorder="0" applyAlignment="0" applyProtection="0">
      <alignment vertical="center"/>
    </xf>
    <xf numFmtId="9" fontId="21" fillId="0" borderId="0" applyFont="0" applyFill="0" applyBorder="0" applyAlignment="0" applyProtection="0">
      <alignment vertical="center"/>
    </xf>
    <xf numFmtId="0" fontId="125" fillId="0" borderId="0" applyNumberFormat="0" applyFill="0" applyBorder="0" applyAlignment="0" applyProtection="0">
      <alignment vertical="center"/>
    </xf>
    <xf numFmtId="0" fontId="57" fillId="0" borderId="25" applyNumberFormat="0" applyFill="0" applyAlignment="0" applyProtection="0">
      <alignment vertical="center"/>
    </xf>
    <xf numFmtId="9" fontId="21" fillId="0" borderId="0" applyFont="0" applyFill="0" applyBorder="0" applyAlignment="0" applyProtection="0">
      <alignment vertical="center"/>
    </xf>
    <xf numFmtId="0" fontId="78" fillId="56" borderId="0" applyNumberFormat="0" applyBorder="0" applyAlignment="0" applyProtection="0">
      <alignment vertical="center"/>
    </xf>
    <xf numFmtId="0" fontId="90" fillId="0" borderId="28" applyNumberFormat="0" applyFill="0" applyAlignment="0" applyProtection="0">
      <alignment vertical="center"/>
    </xf>
    <xf numFmtId="0" fontId="21" fillId="0" borderId="0"/>
    <xf numFmtId="0" fontId="21" fillId="0" borderId="0">
      <alignment vertical="center"/>
    </xf>
    <xf numFmtId="188" fontId="130" fillId="0" borderId="0">
      <alignment vertical="center"/>
    </xf>
    <xf numFmtId="0" fontId="93" fillId="26" borderId="0" applyNumberFormat="0" applyBorder="0" applyAlignment="0" applyProtection="0">
      <alignment vertical="center"/>
    </xf>
    <xf numFmtId="0" fontId="78" fillId="12"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lignment vertical="center"/>
    </xf>
    <xf numFmtId="0" fontId="75" fillId="9" borderId="23" applyNumberFormat="0" applyAlignment="0" applyProtection="0">
      <alignment vertical="center"/>
    </xf>
    <xf numFmtId="0" fontId="78" fillId="16" borderId="0" applyNumberFormat="0" applyBorder="0" applyAlignment="0" applyProtection="0">
      <alignment vertical="center"/>
    </xf>
    <xf numFmtId="0" fontId="77" fillId="35" borderId="0" applyNumberFormat="0" applyBorder="0" applyAlignment="0" applyProtection="0">
      <alignment vertical="center"/>
    </xf>
    <xf numFmtId="0" fontId="82" fillId="34" borderId="0" applyNumberFormat="0" applyBorder="0" applyAlignment="0" applyProtection="0">
      <alignment vertical="center"/>
    </xf>
    <xf numFmtId="0" fontId="0" fillId="58" borderId="0" applyNumberFormat="0" applyBorder="0" applyAlignment="0" applyProtection="0">
      <alignment vertical="center"/>
    </xf>
    <xf numFmtId="0" fontId="78" fillId="56" borderId="0" applyNumberFormat="0" applyBorder="0" applyAlignment="0" applyProtection="0">
      <alignment vertical="center"/>
    </xf>
    <xf numFmtId="0" fontId="57" fillId="0" borderId="25" applyNumberFormat="0" applyFill="0" applyAlignment="0" applyProtection="0">
      <alignment vertical="center"/>
    </xf>
    <xf numFmtId="190" fontId="130" fillId="0" borderId="0">
      <alignment vertical="center"/>
    </xf>
    <xf numFmtId="0" fontId="78" fillId="17" borderId="0" applyNumberFormat="0" applyBorder="0" applyAlignment="0" applyProtection="0">
      <alignment vertical="center"/>
    </xf>
    <xf numFmtId="0" fontId="0" fillId="18" borderId="0" applyNumberFormat="0" applyBorder="0" applyAlignment="0" applyProtection="0">
      <alignment vertical="center"/>
    </xf>
    <xf numFmtId="0" fontId="40" fillId="18" borderId="0" applyNumberFormat="0" applyBorder="0" applyAlignment="0" applyProtection="0">
      <alignment vertical="center"/>
    </xf>
    <xf numFmtId="0" fontId="77" fillId="9" borderId="0" applyNumberFormat="0" applyBorder="0" applyAlignment="0" applyProtection="0">
      <alignment vertical="center"/>
    </xf>
    <xf numFmtId="0" fontId="21" fillId="0" borderId="0">
      <alignment vertical="center"/>
    </xf>
    <xf numFmtId="0" fontId="54" fillId="0" borderId="0">
      <alignment vertical="center"/>
    </xf>
    <xf numFmtId="0" fontId="71" fillId="0" borderId="21" applyNumberFormat="0" applyFill="0" applyAlignment="0" applyProtection="0">
      <alignment vertical="center"/>
    </xf>
    <xf numFmtId="0" fontId="78" fillId="24" borderId="0" applyNumberFormat="0" applyBorder="0" applyAlignment="0" applyProtection="0">
      <alignment vertical="center"/>
    </xf>
    <xf numFmtId="0" fontId="21" fillId="0" borderId="0">
      <alignment vertical="center"/>
    </xf>
    <xf numFmtId="0" fontId="82" fillId="34" borderId="0" applyNumberFormat="0" applyBorder="0" applyAlignment="0" applyProtection="0">
      <alignment vertical="center"/>
    </xf>
    <xf numFmtId="9" fontId="21" fillId="0" borderId="0" applyFont="0" applyFill="0" applyBorder="0" applyAlignment="0" applyProtection="0">
      <alignment vertical="center"/>
    </xf>
    <xf numFmtId="0" fontId="106" fillId="35" borderId="0" applyNumberFormat="0" applyBorder="0" applyAlignment="0" applyProtection="0">
      <alignment vertical="center"/>
    </xf>
    <xf numFmtId="0" fontId="99" fillId="9" borderId="33" applyNumberFormat="0" applyAlignment="0" applyProtection="0">
      <alignment vertical="center"/>
    </xf>
    <xf numFmtId="0" fontId="78" fillId="12" borderId="0" applyNumberFormat="0" applyBorder="0" applyAlignment="0" applyProtection="0">
      <alignment vertical="center"/>
    </xf>
    <xf numFmtId="15" fontId="122" fillId="0" borderId="0">
      <alignment vertical="center"/>
    </xf>
    <xf numFmtId="0" fontId="128" fillId="0" borderId="18">
      <alignment horizontal="left" vertical="center"/>
    </xf>
    <xf numFmtId="0" fontId="0" fillId="18" borderId="0" applyNumberFormat="0" applyBorder="0" applyAlignment="0" applyProtection="0">
      <alignment vertical="center"/>
    </xf>
    <xf numFmtId="0" fontId="82" fillId="34" borderId="0" applyNumberFormat="0" applyBorder="0" applyAlignment="0" applyProtection="0">
      <alignment vertical="center"/>
    </xf>
    <xf numFmtId="0" fontId="71" fillId="0" borderId="21" applyNumberFormat="0" applyFill="0" applyAlignment="0" applyProtection="0">
      <alignment vertical="center"/>
    </xf>
    <xf numFmtId="0" fontId="90" fillId="0" borderId="28" applyNumberFormat="0" applyFill="0" applyAlignment="0" applyProtection="0">
      <alignment vertical="center"/>
    </xf>
    <xf numFmtId="0" fontId="78" fillId="12" borderId="0" applyNumberFormat="0" applyBorder="0" applyAlignment="0" applyProtection="0">
      <alignment vertical="center"/>
    </xf>
    <xf numFmtId="0" fontId="0" fillId="18" borderId="0" applyNumberFormat="0" applyBorder="0" applyAlignment="0" applyProtection="0">
      <alignment vertical="center"/>
    </xf>
    <xf numFmtId="0" fontId="21" fillId="0" borderId="0">
      <alignment vertical="center"/>
    </xf>
    <xf numFmtId="0" fontId="90" fillId="0" borderId="28" applyNumberFormat="0" applyFill="0" applyAlignment="0" applyProtection="0">
      <alignment vertical="center"/>
    </xf>
    <xf numFmtId="0" fontId="77" fillId="65" borderId="0" applyNumberFormat="0" applyBorder="0" applyAlignment="0" applyProtection="0">
      <alignment vertical="center"/>
    </xf>
    <xf numFmtId="0" fontId="0" fillId="9" borderId="0" applyNumberFormat="0" applyBorder="0" applyAlignment="0" applyProtection="0">
      <alignment vertical="center"/>
    </xf>
    <xf numFmtId="0" fontId="82" fillId="34" borderId="0" applyNumberFormat="0" applyBorder="0" applyAlignment="0" applyProtection="0">
      <alignment vertical="center"/>
    </xf>
    <xf numFmtId="0" fontId="77" fillId="9" borderId="0" applyNumberFormat="0" applyBorder="0" applyAlignment="0" applyProtection="0">
      <alignment vertical="center"/>
    </xf>
    <xf numFmtId="0" fontId="21" fillId="0" borderId="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4" borderId="0" applyNumberFormat="0" applyBorder="0" applyAlignment="0" applyProtection="0">
      <alignment vertical="center"/>
    </xf>
    <xf numFmtId="0" fontId="21" fillId="0" borderId="0">
      <alignment vertical="center"/>
    </xf>
    <xf numFmtId="0" fontId="40" fillId="18" borderId="0" applyNumberFormat="0" applyBorder="0" applyAlignment="0" applyProtection="0">
      <alignment vertical="center"/>
    </xf>
    <xf numFmtId="0" fontId="57" fillId="0" borderId="25" applyNumberFormat="0" applyFill="0" applyAlignment="0" applyProtection="0">
      <alignment vertical="center"/>
    </xf>
    <xf numFmtId="0" fontId="92" fillId="26" borderId="0" applyNumberFormat="0" applyBorder="0" applyAlignment="0" applyProtection="0">
      <alignment vertical="center"/>
    </xf>
    <xf numFmtId="0" fontId="78" fillId="56" borderId="0" applyNumberFormat="0" applyBorder="0" applyAlignment="0" applyProtection="0">
      <alignment vertical="center"/>
    </xf>
    <xf numFmtId="0" fontId="92" fillId="26" borderId="0" applyNumberFormat="0" applyBorder="0" applyAlignment="0" applyProtection="0">
      <alignment vertical="center"/>
    </xf>
    <xf numFmtId="0" fontId="21" fillId="0" borderId="0">
      <alignment vertical="center"/>
    </xf>
    <xf numFmtId="0" fontId="123" fillId="0" borderId="0" applyNumberFormat="0" applyFill="0" applyBorder="0" applyAlignment="0" applyProtection="0">
      <alignment vertical="center"/>
    </xf>
    <xf numFmtId="183" fontId="0" fillId="0" borderId="0" applyFont="0" applyFill="0" applyBorder="0" applyAlignment="0" applyProtection="0">
      <alignment vertical="center"/>
    </xf>
    <xf numFmtId="0" fontId="111" fillId="18" borderId="0" applyNumberFormat="0" applyBorder="0" applyAlignment="0" applyProtection="0">
      <alignment vertical="center"/>
    </xf>
    <xf numFmtId="191" fontId="21" fillId="0" borderId="0" applyFont="0" applyFill="0" applyBorder="0" applyAlignment="0" applyProtection="0">
      <alignment vertical="center"/>
    </xf>
    <xf numFmtId="0" fontId="78" fillId="9" borderId="0" applyNumberFormat="0" applyBorder="0" applyAlignment="0" applyProtection="0">
      <alignment vertical="center"/>
    </xf>
    <xf numFmtId="0" fontId="0" fillId="53" borderId="0" applyNumberFormat="0" applyBorder="0" applyAlignment="0" applyProtection="0">
      <alignment vertical="center"/>
    </xf>
    <xf numFmtId="0" fontId="54" fillId="0" borderId="0">
      <alignment vertical="center"/>
    </xf>
    <xf numFmtId="0" fontId="0" fillId="21" borderId="0" applyNumberFormat="0" applyBorder="0" applyAlignment="0" applyProtection="0">
      <alignment vertical="center"/>
    </xf>
    <xf numFmtId="0" fontId="0" fillId="20" borderId="0" applyNumberFormat="0" applyBorder="0" applyAlignment="0" applyProtection="0">
      <alignment vertical="center"/>
    </xf>
    <xf numFmtId="0" fontId="21" fillId="0" borderId="0">
      <alignment vertical="center"/>
    </xf>
    <xf numFmtId="0" fontId="0" fillId="20" borderId="0" applyNumberFormat="0" applyBorder="0" applyAlignment="0" applyProtection="0">
      <alignment vertical="center"/>
    </xf>
    <xf numFmtId="0" fontId="21" fillId="0" borderId="0">
      <alignment vertical="center"/>
    </xf>
    <xf numFmtId="0" fontId="77" fillId="25" borderId="0" applyNumberFormat="0" applyBorder="0" applyAlignment="0" applyProtection="0">
      <alignment vertical="center"/>
    </xf>
    <xf numFmtId="0" fontId="118" fillId="0" borderId="1">
      <alignment horizontal="left" vertical="center"/>
    </xf>
    <xf numFmtId="0" fontId="0" fillId="24" borderId="0" applyNumberFormat="0" applyBorder="0" applyAlignment="0" applyProtection="0">
      <alignment vertical="center"/>
    </xf>
    <xf numFmtId="0" fontId="21" fillId="0" borderId="0">
      <alignment vertical="center"/>
    </xf>
    <xf numFmtId="0" fontId="83" fillId="19" borderId="1" applyNumberFormat="0" applyBorder="0" applyAlignment="0" applyProtection="0">
      <alignment vertical="center"/>
    </xf>
    <xf numFmtId="0" fontId="73" fillId="0" borderId="22" applyNumberFormat="0" applyFill="0" applyAlignment="0" applyProtection="0">
      <alignment vertical="center"/>
    </xf>
    <xf numFmtId="0" fontId="0" fillId="34" borderId="0" applyNumberFormat="0" applyBorder="0" applyAlignment="0" applyProtection="0">
      <alignment vertical="center"/>
    </xf>
    <xf numFmtId="0" fontId="90" fillId="0" borderId="28" applyNumberFormat="0" applyFill="0" applyAlignment="0" applyProtection="0">
      <alignment vertical="center"/>
    </xf>
    <xf numFmtId="40" fontId="131" fillId="58" borderId="43">
      <alignment horizontal="centerContinuous" vertical="center"/>
    </xf>
    <xf numFmtId="1" fontId="72" fillId="0" borderId="20" applyFill="0" applyProtection="0">
      <alignment horizontal="center" vertical="center"/>
    </xf>
    <xf numFmtId="0" fontId="132" fillId="0" borderId="0" applyNumberFormat="0" applyFill="0" applyBorder="0" applyAlignment="0" applyProtection="0">
      <alignment vertical="center"/>
    </xf>
    <xf numFmtId="0" fontId="0" fillId="35" borderId="0" applyNumberFormat="0" applyBorder="0" applyAlignment="0" applyProtection="0">
      <alignment vertical="center"/>
    </xf>
    <xf numFmtId="0" fontId="0" fillId="53" borderId="0" applyNumberFormat="0" applyBorder="0" applyAlignment="0" applyProtection="0">
      <alignment vertical="center"/>
    </xf>
    <xf numFmtId="0" fontId="87" fillId="0" borderId="0" applyNumberForma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127" fillId="0" borderId="42" applyNumberFormat="0" applyFill="0" applyAlignment="0" applyProtection="0">
      <alignment vertical="center"/>
    </xf>
    <xf numFmtId="0" fontId="78" fillId="12" borderId="0" applyNumberFormat="0" applyBorder="0" applyAlignment="0" applyProtection="0">
      <alignment vertical="center"/>
    </xf>
    <xf numFmtId="0" fontId="21" fillId="0" borderId="0">
      <alignment vertical="center"/>
    </xf>
    <xf numFmtId="0" fontId="40" fillId="19" borderId="0" applyNumberFormat="0" applyBorder="0" applyAlignment="0" applyProtection="0">
      <alignment vertical="center"/>
    </xf>
    <xf numFmtId="0" fontId="100" fillId="17" borderId="34" applyNumberFormat="0" applyAlignment="0" applyProtection="0">
      <alignment vertical="center"/>
    </xf>
    <xf numFmtId="0" fontId="93" fillId="20" borderId="0" applyNumberFormat="0" applyBorder="0" applyAlignment="0" applyProtection="0">
      <alignment vertical="center"/>
    </xf>
    <xf numFmtId="0" fontId="0" fillId="18" borderId="0" applyNumberFormat="0" applyBorder="0" applyAlignment="0" applyProtection="0">
      <alignment vertical="center"/>
    </xf>
    <xf numFmtId="0" fontId="99" fillId="9" borderId="33" applyNumberFormat="0" applyAlignment="0" applyProtection="0">
      <alignment vertical="center"/>
    </xf>
    <xf numFmtId="0" fontId="77" fillId="66" borderId="0" applyNumberFormat="0" applyBorder="0" applyAlignment="0" applyProtection="0">
      <alignment vertical="center"/>
    </xf>
    <xf numFmtId="0" fontId="75" fillId="9" borderId="23" applyNumberFormat="0" applyAlignment="0" applyProtection="0">
      <alignment vertical="center"/>
    </xf>
    <xf numFmtId="0" fontId="100" fillId="17" borderId="34" applyNumberFormat="0" applyAlignment="0" applyProtection="0">
      <alignment vertical="center"/>
    </xf>
    <xf numFmtId="0" fontId="21" fillId="0" borderId="0">
      <alignment vertical="center"/>
    </xf>
    <xf numFmtId="0" fontId="0" fillId="20" borderId="0" applyNumberFormat="0" applyBorder="0" applyAlignment="0" applyProtection="0">
      <alignment vertical="center"/>
    </xf>
    <xf numFmtId="0" fontId="73" fillId="0" borderId="22" applyNumberFormat="0" applyFill="0" applyAlignment="0" applyProtection="0">
      <alignment vertical="center"/>
    </xf>
    <xf numFmtId="0" fontId="78" fillId="53" borderId="0" applyNumberFormat="0" applyBorder="0" applyAlignment="0" applyProtection="0">
      <alignment vertical="center"/>
    </xf>
    <xf numFmtId="0" fontId="21" fillId="0" borderId="0">
      <alignment vertical="center"/>
    </xf>
    <xf numFmtId="0" fontId="0" fillId="26" borderId="0" applyNumberFormat="0" applyBorder="0" applyAlignment="0" applyProtection="0">
      <alignment vertical="center"/>
    </xf>
    <xf numFmtId="0" fontId="0" fillId="25" borderId="0" applyNumberFormat="0" applyBorder="0" applyAlignment="0" applyProtection="0">
      <alignment vertical="center"/>
    </xf>
    <xf numFmtId="0" fontId="78" fillId="67" borderId="0" applyNumberFormat="0" applyBorder="0" applyAlignment="0" applyProtection="0">
      <alignment vertical="center"/>
    </xf>
    <xf numFmtId="0" fontId="73" fillId="0" borderId="22" applyNumberFormat="0" applyFill="0" applyAlignment="0" applyProtection="0">
      <alignment vertical="center"/>
    </xf>
    <xf numFmtId="0" fontId="0" fillId="20" borderId="0" applyNumberFormat="0" applyBorder="0" applyAlignment="0" applyProtection="0">
      <alignment vertical="center"/>
    </xf>
    <xf numFmtId="0" fontId="73" fillId="0" borderId="22" applyNumberFormat="0" applyFill="0" applyAlignment="0" applyProtection="0">
      <alignment vertical="center"/>
    </xf>
    <xf numFmtId="0" fontId="21" fillId="0" borderId="0">
      <alignment vertical="center"/>
    </xf>
    <xf numFmtId="0" fontId="0" fillId="18" borderId="0" applyNumberFormat="0" applyBorder="0" applyAlignment="0" applyProtection="0">
      <alignment vertical="center"/>
    </xf>
    <xf numFmtId="187" fontId="21" fillId="0" borderId="0" applyFont="0" applyFill="0" applyBorder="0" applyAlignment="0" applyProtection="0">
      <alignment vertical="center"/>
    </xf>
    <xf numFmtId="0" fontId="90" fillId="0" borderId="28" applyNumberFormat="0" applyFill="0" applyAlignment="0" applyProtection="0">
      <alignment vertical="center"/>
    </xf>
    <xf numFmtId="0" fontId="78" fillId="24" borderId="0" applyNumberFormat="0" applyBorder="0" applyAlignment="0" applyProtection="0">
      <alignment vertical="center"/>
    </xf>
    <xf numFmtId="0" fontId="0" fillId="19" borderId="27" applyNumberFormat="0" applyFont="0" applyAlignment="0" applyProtection="0">
      <alignment vertical="center"/>
    </xf>
    <xf numFmtId="0" fontId="21" fillId="0" borderId="0">
      <alignment vertical="center"/>
    </xf>
    <xf numFmtId="0" fontId="82" fillId="34" borderId="0" applyNumberFormat="0" applyBorder="0" applyAlignment="0" applyProtection="0">
      <alignment vertical="center"/>
    </xf>
    <xf numFmtId="0" fontId="82" fillId="18" borderId="0" applyNumberFormat="0" applyBorder="0" applyAlignment="0" applyProtection="0">
      <alignment vertical="center"/>
    </xf>
    <xf numFmtId="0" fontId="133" fillId="0" borderId="0" applyNumberFormat="0" applyFill="0" applyBorder="0" applyAlignment="0" applyProtection="0">
      <alignment vertical="top"/>
      <protection locked="0"/>
    </xf>
    <xf numFmtId="0" fontId="78" fillId="12" borderId="0" applyNumberFormat="0" applyBorder="0" applyAlignment="0" applyProtection="0">
      <alignment vertical="center"/>
    </xf>
    <xf numFmtId="1" fontId="72" fillId="0" borderId="20" applyFill="0" applyProtection="0">
      <alignment horizontal="center" vertical="center"/>
    </xf>
    <xf numFmtId="40" fontId="131" fillId="58" borderId="43">
      <alignment horizontal="centerContinuous" vertical="center"/>
    </xf>
    <xf numFmtId="0" fontId="108" fillId="0" borderId="0" applyNumberFormat="0" applyFill="0" applyBorder="0" applyAlignment="0" applyProtection="0">
      <alignment vertical="center"/>
    </xf>
    <xf numFmtId="0" fontId="0" fillId="34" borderId="0" applyNumberFormat="0" applyBorder="0" applyAlignment="0" applyProtection="0">
      <alignment vertical="center"/>
    </xf>
    <xf numFmtId="0" fontId="73" fillId="0" borderId="22" applyNumberFormat="0" applyFill="0" applyAlignment="0" applyProtection="0">
      <alignment vertical="center"/>
    </xf>
    <xf numFmtId="0" fontId="21" fillId="0" borderId="0">
      <alignment vertical="center"/>
    </xf>
    <xf numFmtId="0" fontId="78" fillId="12" borderId="0" applyNumberFormat="0" applyBorder="0" applyAlignment="0" applyProtection="0">
      <alignment vertical="center"/>
    </xf>
    <xf numFmtId="0" fontId="78" fillId="56" borderId="0" applyNumberFormat="0" applyBorder="0" applyAlignment="0" applyProtection="0">
      <alignment vertical="center"/>
    </xf>
    <xf numFmtId="0" fontId="72" fillId="0" borderId="0">
      <alignment vertical="center"/>
    </xf>
    <xf numFmtId="0" fontId="90" fillId="0" borderId="28" applyNumberFormat="0" applyFill="0" applyAlignment="0" applyProtection="0">
      <alignment vertical="center"/>
    </xf>
    <xf numFmtId="0" fontId="113" fillId="53" borderId="33" applyNumberFormat="0" applyAlignment="0" applyProtection="0">
      <alignment vertical="center"/>
    </xf>
    <xf numFmtId="0" fontId="21" fillId="0" borderId="0">
      <alignment vertical="center"/>
    </xf>
    <xf numFmtId="0" fontId="21" fillId="68" borderId="0" applyNumberFormat="0" applyFont="0" applyBorder="0" applyAlignment="0" applyProtection="0">
      <alignment vertical="center"/>
    </xf>
    <xf numFmtId="0" fontId="92" fillId="26" borderId="0" applyNumberFormat="0" applyBorder="0" applyAlignment="0" applyProtection="0">
      <alignment vertical="center"/>
    </xf>
    <xf numFmtId="0" fontId="129" fillId="0" borderId="0">
      <alignment vertical="center"/>
    </xf>
    <xf numFmtId="0" fontId="129" fillId="0" borderId="0">
      <alignment vertical="center"/>
    </xf>
    <xf numFmtId="14" fontId="134" fillId="0" borderId="0">
      <alignment horizontal="center" vertical="center" wrapText="1"/>
      <protection locked="0"/>
    </xf>
    <xf numFmtId="9" fontId="21" fillId="0" borderId="0" applyFont="0" applyFill="0" applyBorder="0" applyAlignment="0" applyProtection="0">
      <alignment vertical="center"/>
    </xf>
    <xf numFmtId="10" fontId="21" fillId="0" borderId="0" applyFont="0" applyFill="0" applyBorder="0" applyAlignment="0" applyProtection="0">
      <alignment vertical="center"/>
    </xf>
    <xf numFmtId="15" fontId="122" fillId="0" borderId="0">
      <alignment vertical="center"/>
    </xf>
    <xf numFmtId="0" fontId="72" fillId="0" borderId="10" applyNumberFormat="0" applyFill="0" applyProtection="0">
      <alignment horizontal="right" vertical="center"/>
    </xf>
    <xf numFmtId="9" fontId="21" fillId="0" borderId="0" applyFont="0" applyFill="0" applyBorder="0" applyAlignment="0" applyProtection="0">
      <alignment vertical="center"/>
    </xf>
    <xf numFmtId="0" fontId="82" fillId="18" borderId="0" applyNumberFormat="0" applyBorder="0" applyAlignment="0" applyProtection="0">
      <alignment vertical="center"/>
    </xf>
    <xf numFmtId="0" fontId="129" fillId="0" borderId="0">
      <alignment vertical="center"/>
    </xf>
    <xf numFmtId="0" fontId="71" fillId="0" borderId="21" applyNumberFormat="0" applyFill="0" applyAlignment="0" applyProtection="0">
      <alignment vertical="center"/>
    </xf>
    <xf numFmtId="0" fontId="21" fillId="0" borderId="0">
      <alignment vertical="center"/>
    </xf>
    <xf numFmtId="0" fontId="129" fillId="0" borderId="0">
      <alignment vertical="center"/>
    </xf>
    <xf numFmtId="0" fontId="129" fillId="0" borderId="0">
      <alignment vertical="center"/>
    </xf>
    <xf numFmtId="0" fontId="21" fillId="0" borderId="0">
      <alignment vertical="center"/>
    </xf>
    <xf numFmtId="0" fontId="54" fillId="0" borderId="0">
      <alignment vertical="center"/>
    </xf>
    <xf numFmtId="0" fontId="0" fillId="53" borderId="0" applyNumberFormat="0" applyBorder="0" applyAlignment="0" applyProtection="0">
      <alignment vertical="center"/>
    </xf>
    <xf numFmtId="0" fontId="102" fillId="0" borderId="35">
      <alignment horizontal="center" vertical="center"/>
    </xf>
    <xf numFmtId="37" fontId="135" fillId="0" borderId="0">
      <alignment vertical="center"/>
    </xf>
    <xf numFmtId="0" fontId="129" fillId="0" borderId="0">
      <alignment vertical="center"/>
    </xf>
    <xf numFmtId="0" fontId="0" fillId="0" borderId="0">
      <alignment vertical="center"/>
    </xf>
    <xf numFmtId="0" fontId="73" fillId="0" borderId="22" applyNumberFormat="0" applyFill="0" applyAlignment="0" applyProtection="0">
      <alignment vertical="center"/>
    </xf>
    <xf numFmtId="0" fontId="101" fillId="0" borderId="0" applyNumberFormat="0" applyFill="0" applyBorder="0" applyAlignment="0" applyProtection="0">
      <alignment vertical="center"/>
    </xf>
    <xf numFmtId="0" fontId="113" fillId="53" borderId="33" applyNumberFormat="0" applyAlignment="0" applyProtection="0">
      <alignment vertical="center"/>
    </xf>
    <xf numFmtId="0" fontId="40" fillId="9" borderId="0" applyNumberFormat="0" applyBorder="0" applyAlignment="0" applyProtection="0">
      <alignment vertical="center"/>
    </xf>
    <xf numFmtId="0" fontId="78" fillId="12" borderId="0" applyNumberFormat="0" applyBorder="0" applyAlignment="0" applyProtection="0">
      <alignment vertical="center"/>
    </xf>
    <xf numFmtId="0" fontId="133" fillId="0" borderId="0" applyNumberFormat="0" applyFill="0" applyBorder="0" applyAlignment="0" applyProtection="0">
      <alignment vertical="top"/>
      <protection locked="0"/>
    </xf>
    <xf numFmtId="49" fontId="21" fillId="0" borderId="0" applyFont="0" applyFill="0" applyBorder="0" applyAlignment="0" applyProtection="0">
      <alignment vertical="center"/>
    </xf>
    <xf numFmtId="0" fontId="78" fillId="17" borderId="0" applyNumberFormat="0" applyBorder="0" applyAlignment="0" applyProtection="0">
      <alignment vertical="center"/>
    </xf>
    <xf numFmtId="0" fontId="90" fillId="0" borderId="28" applyNumberFormat="0" applyFill="0" applyAlignment="0" applyProtection="0">
      <alignment vertical="center"/>
    </xf>
    <xf numFmtId="0" fontId="77" fillId="9" borderId="0" applyNumberFormat="0" applyBorder="0" applyAlignment="0" applyProtection="0">
      <alignment vertical="center"/>
    </xf>
    <xf numFmtId="0" fontId="113" fillId="53" borderId="33" applyNumberFormat="0" applyAlignment="0" applyProtection="0">
      <alignment vertical="center"/>
    </xf>
    <xf numFmtId="0" fontId="120" fillId="0" borderId="0" applyNumberFormat="0" applyFill="0" applyBorder="0" applyAlignment="0" applyProtection="0">
      <alignment vertical="top"/>
      <protection locked="0"/>
    </xf>
    <xf numFmtId="0" fontId="113" fillId="53" borderId="33" applyNumberFormat="0" applyAlignment="0" applyProtection="0">
      <alignment vertical="center"/>
    </xf>
    <xf numFmtId="0" fontId="21" fillId="0" borderId="0">
      <alignment vertical="center"/>
    </xf>
    <xf numFmtId="0" fontId="21" fillId="0" borderId="0">
      <alignment vertical="center"/>
    </xf>
    <xf numFmtId="0" fontId="129" fillId="0" borderId="0">
      <alignment vertical="center"/>
    </xf>
    <xf numFmtId="0" fontId="0" fillId="0" borderId="0">
      <alignment vertical="center"/>
    </xf>
    <xf numFmtId="9" fontId="21" fillId="0" borderId="0" applyFont="0" applyFill="0" applyBorder="0" applyAlignment="0" applyProtection="0">
      <alignment vertical="center"/>
    </xf>
    <xf numFmtId="0" fontId="114" fillId="0" borderId="0">
      <alignment vertical="center"/>
    </xf>
    <xf numFmtId="0" fontId="0" fillId="0" borderId="0">
      <alignment vertical="center"/>
    </xf>
    <xf numFmtId="0" fontId="78" fillId="56" borderId="0" applyNumberFormat="0" applyBorder="0" applyAlignment="0" applyProtection="0">
      <alignment vertical="center"/>
    </xf>
    <xf numFmtId="0" fontId="57" fillId="0" borderId="25" applyNumberFormat="0" applyFill="0" applyAlignment="0" applyProtection="0">
      <alignment vertical="center"/>
    </xf>
    <xf numFmtId="0" fontId="78" fillId="56" borderId="0" applyNumberFormat="0" applyBorder="0" applyAlignment="0" applyProtection="0">
      <alignment vertical="center"/>
    </xf>
    <xf numFmtId="0" fontId="75" fillId="9" borderId="23" applyNumberFormat="0" applyAlignment="0" applyProtection="0">
      <alignment vertical="center"/>
    </xf>
    <xf numFmtId="9" fontId="21" fillId="0" borderId="0" applyFont="0" applyFill="0" applyBorder="0" applyAlignment="0" applyProtection="0">
      <alignment vertical="center"/>
    </xf>
    <xf numFmtId="49" fontId="21" fillId="0" borderId="0" applyFont="0" applyFill="0" applyBorder="0" applyAlignment="0" applyProtection="0">
      <alignment vertical="center"/>
    </xf>
    <xf numFmtId="0" fontId="133" fillId="0" borderId="0" applyNumberFormat="0" applyFill="0" applyBorder="0" applyAlignment="0" applyProtection="0">
      <alignment vertical="top"/>
      <protection locked="0"/>
    </xf>
    <xf numFmtId="0" fontId="106" fillId="35" borderId="0" applyNumberFormat="0" applyBorder="0" applyAlignment="0" applyProtection="0">
      <alignment vertical="center"/>
    </xf>
    <xf numFmtId="0" fontId="92" fillId="20" borderId="0" applyNumberFormat="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72" fillId="0" borderId="10" applyNumberFormat="0" applyFill="0" applyProtection="0">
      <alignment horizontal="right" vertical="center"/>
    </xf>
    <xf numFmtId="0" fontId="114" fillId="0" borderId="0">
      <alignment vertical="center"/>
    </xf>
    <xf numFmtId="0" fontId="92" fillId="20" borderId="0" applyNumberFormat="0" applyBorder="0" applyAlignment="0" applyProtection="0">
      <alignment vertical="center"/>
    </xf>
    <xf numFmtId="0" fontId="77" fillId="20" borderId="0" applyNumberFormat="0" applyBorder="0" applyAlignment="0" applyProtection="0">
      <alignment vertical="center"/>
    </xf>
    <xf numFmtId="0" fontId="21" fillId="0" borderId="0">
      <alignment vertical="center"/>
    </xf>
    <xf numFmtId="0" fontId="40" fillId="54" borderId="0" applyNumberFormat="0" applyBorder="0" applyAlignment="0" applyProtection="0">
      <alignment vertical="center"/>
    </xf>
    <xf numFmtId="0" fontId="106" fillId="35"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0" fillId="0" borderId="0">
      <alignment vertical="center"/>
    </xf>
    <xf numFmtId="0" fontId="54" fillId="0" borderId="0">
      <alignment vertical="center"/>
    </xf>
    <xf numFmtId="0" fontId="102" fillId="0" borderId="35">
      <alignment horizontal="center" vertical="center"/>
    </xf>
    <xf numFmtId="9" fontId="21" fillId="0" borderId="0" applyFont="0" applyFill="0" applyBorder="0" applyAlignment="0" applyProtection="0">
      <alignment vertical="center"/>
    </xf>
    <xf numFmtId="0" fontId="83" fillId="19" borderId="1" applyNumberFormat="0" applyBorder="0" applyAlignment="0" applyProtection="0">
      <alignment vertical="center"/>
    </xf>
    <xf numFmtId="0" fontId="77" fillId="35" borderId="0" applyNumberFormat="0" applyBorder="0" applyAlignment="0" applyProtection="0">
      <alignment vertical="center"/>
    </xf>
    <xf numFmtId="0" fontId="0" fillId="24" borderId="0" applyNumberFormat="0" applyBorder="0" applyAlignment="0" applyProtection="0">
      <alignment vertical="center"/>
    </xf>
    <xf numFmtId="43" fontId="0" fillId="0" borderId="0" applyFont="0" applyFill="0" applyBorder="0" applyAlignment="0" applyProtection="0">
      <alignment vertical="center"/>
    </xf>
    <xf numFmtId="9" fontId="21" fillId="0" borderId="0" applyFont="0" applyFill="0" applyBorder="0" applyAlignment="0" applyProtection="0">
      <alignment vertical="center"/>
    </xf>
    <xf numFmtId="193" fontId="21" fillId="0" borderId="0" applyFont="0" applyFill="0" applyBorder="0" applyAlignment="0" applyProtection="0">
      <alignment vertical="center"/>
    </xf>
    <xf numFmtId="0" fontId="21" fillId="0" borderId="0">
      <alignment vertical="center"/>
    </xf>
    <xf numFmtId="0" fontId="87" fillId="0" borderId="0" applyNumberFormat="0" applyFill="0" applyBorder="0" applyAlignment="0" applyProtection="0">
      <alignment vertical="center"/>
    </xf>
    <xf numFmtId="0" fontId="78" fillId="17" borderId="0" applyNumberFormat="0" applyBorder="0" applyAlignment="0" applyProtection="0">
      <alignment vertical="center"/>
    </xf>
    <xf numFmtId="0" fontId="21" fillId="0" borderId="0">
      <alignment vertical="center"/>
    </xf>
    <xf numFmtId="0" fontId="113" fillId="53" borderId="33" applyNumberFormat="0" applyAlignment="0" applyProtection="0">
      <alignment vertical="center"/>
    </xf>
    <xf numFmtId="0" fontId="75" fillId="9" borderId="23" applyNumberFormat="0" applyAlignment="0" applyProtection="0">
      <alignment vertical="center"/>
    </xf>
    <xf numFmtId="0" fontId="129" fillId="0" borderId="0">
      <alignment vertical="center"/>
    </xf>
    <xf numFmtId="0" fontId="93" fillId="20" borderId="0" applyNumberFormat="0" applyBorder="0" applyAlignment="0" applyProtection="0">
      <alignment vertical="center"/>
    </xf>
    <xf numFmtId="0" fontId="77" fillId="66" borderId="0" applyNumberFormat="0" applyBorder="0" applyAlignment="0" applyProtection="0">
      <alignment vertical="center"/>
    </xf>
    <xf numFmtId="0" fontId="72" fillId="0" borderId="0" applyProtection="0">
      <alignment vertical="center"/>
    </xf>
    <xf numFmtId="0" fontId="21" fillId="0" borderId="0">
      <alignment vertical="center"/>
    </xf>
    <xf numFmtId="0" fontId="129" fillId="0" borderId="0">
      <alignment vertical="center"/>
    </xf>
    <xf numFmtId="0" fontId="114" fillId="0" borderId="0">
      <alignment vertical="center"/>
    </xf>
    <xf numFmtId="0" fontId="0" fillId="24" borderId="0" applyNumberFormat="0" applyBorder="0" applyAlignment="0" applyProtection="0">
      <alignment vertical="center"/>
    </xf>
    <xf numFmtId="0" fontId="82" fillId="34" borderId="0" applyNumberFormat="0" applyBorder="0" applyAlignment="0" applyProtection="0">
      <alignment vertical="center"/>
    </xf>
    <xf numFmtId="0" fontId="83" fillId="19" borderId="1" applyNumberFormat="0" applyBorder="0" applyAlignment="0" applyProtection="0">
      <alignment vertical="center"/>
    </xf>
    <xf numFmtId="0" fontId="82" fillId="18" borderId="0" applyNumberFormat="0" applyBorder="0" applyAlignment="0" applyProtection="0">
      <alignment vertical="center"/>
    </xf>
    <xf numFmtId="0" fontId="40" fillId="54" borderId="0" applyNumberFormat="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21" fillId="0" borderId="0">
      <alignment vertical="center"/>
    </xf>
    <xf numFmtId="0" fontId="92" fillId="26" borderId="0" applyNumberFormat="0" applyBorder="0" applyAlignment="0" applyProtection="0">
      <alignment vertical="center"/>
    </xf>
    <xf numFmtId="194" fontId="136" fillId="69" borderId="0">
      <alignment vertical="center"/>
    </xf>
    <xf numFmtId="0" fontId="0" fillId="0" borderId="0">
      <alignment vertical="center"/>
    </xf>
    <xf numFmtId="0" fontId="77" fillId="20" borderId="0" applyNumberFormat="0" applyBorder="0" applyAlignment="0" applyProtection="0">
      <alignment vertical="center"/>
    </xf>
    <xf numFmtId="0" fontId="82" fillId="18" borderId="0" applyNumberFormat="0" applyBorder="0" applyAlignment="0" applyProtection="0">
      <alignment vertical="center"/>
    </xf>
    <xf numFmtId="43" fontId="0" fillId="0" borderId="0" applyFont="0" applyFill="0" applyBorder="0" applyAlignment="0" applyProtection="0">
      <alignment vertical="center"/>
    </xf>
    <xf numFmtId="0" fontId="92" fillId="20" borderId="0" applyNumberFormat="0" applyBorder="0" applyAlignment="0" applyProtection="0">
      <alignment vertical="center"/>
    </xf>
    <xf numFmtId="0" fontId="40" fillId="19" borderId="0" applyNumberFormat="0" applyBorder="0" applyAlignment="0" applyProtection="0">
      <alignment vertical="center"/>
    </xf>
    <xf numFmtId="0" fontId="57" fillId="0" borderId="25" applyNumberFormat="0" applyFill="0" applyAlignment="0" applyProtection="0">
      <alignment vertical="center"/>
    </xf>
    <xf numFmtId="0" fontId="77" fillId="56" borderId="0" applyNumberFormat="0" applyBorder="0" applyAlignment="0" applyProtection="0">
      <alignment vertical="center"/>
    </xf>
    <xf numFmtId="0" fontId="116" fillId="63" borderId="0" applyNumberFormat="0" applyBorder="0" applyAlignment="0" applyProtection="0">
      <alignment vertical="center"/>
    </xf>
    <xf numFmtId="0" fontId="0" fillId="35" borderId="0" applyNumberFormat="0" applyBorder="0" applyAlignment="0" applyProtection="0">
      <alignment vertical="center"/>
    </xf>
    <xf numFmtId="0" fontId="21" fillId="0" borderId="0">
      <alignment vertical="center"/>
    </xf>
    <xf numFmtId="0" fontId="82" fillId="34" borderId="0" applyNumberFormat="0" applyBorder="0" applyAlignment="0" applyProtection="0">
      <alignment vertical="center"/>
    </xf>
    <xf numFmtId="0" fontId="134" fillId="0" borderId="0">
      <alignment horizontal="center" vertical="center" wrapText="1"/>
      <protection locked="0"/>
    </xf>
    <xf numFmtId="0" fontId="78" fillId="9" borderId="0" applyNumberFormat="0" applyBorder="0" applyAlignment="0" applyProtection="0">
      <alignment vertical="center"/>
    </xf>
    <xf numFmtId="0" fontId="109" fillId="0" borderId="0" applyNumberFormat="0" applyFill="0" applyBorder="0" applyAlignment="0" applyProtection="0">
      <alignment vertical="center"/>
    </xf>
    <xf numFmtId="0" fontId="40" fillId="54" borderId="0" applyNumberFormat="0" applyBorder="0" applyAlignment="0" applyProtection="0">
      <alignment vertical="center"/>
    </xf>
    <xf numFmtId="0" fontId="92" fillId="26" borderId="0" applyNumberFormat="0" applyBorder="0" applyAlignment="0" applyProtection="0">
      <alignment vertical="center"/>
    </xf>
    <xf numFmtId="0" fontId="57" fillId="0" borderId="39" applyNumberFormat="0" applyFill="0" applyAlignment="0" applyProtection="0">
      <alignment vertical="center"/>
    </xf>
    <xf numFmtId="0" fontId="78" fillId="56" borderId="0" applyNumberFormat="0" applyBorder="0" applyAlignment="0" applyProtection="0">
      <alignment vertical="center"/>
    </xf>
    <xf numFmtId="0" fontId="21" fillId="0" borderId="0">
      <alignment vertical="center"/>
    </xf>
    <xf numFmtId="0" fontId="132" fillId="0" borderId="0" applyNumberFormat="0" applyFill="0" applyBorder="0" applyAlignment="0" applyProtection="0">
      <alignment vertical="center"/>
    </xf>
    <xf numFmtId="0" fontId="102" fillId="0" borderId="35">
      <alignment horizontal="center" vertical="center"/>
    </xf>
    <xf numFmtId="0" fontId="78" fillId="12" borderId="0" applyNumberFormat="0" applyBorder="0" applyAlignment="0" applyProtection="0">
      <alignment vertical="center"/>
    </xf>
    <xf numFmtId="0" fontId="115" fillId="0" borderId="20" applyNumberFormat="0" applyFill="0" applyProtection="0">
      <alignment horizontal="left" vertical="center"/>
    </xf>
    <xf numFmtId="0" fontId="0" fillId="0" borderId="0">
      <alignment vertical="center"/>
    </xf>
    <xf numFmtId="9" fontId="21" fillId="0" borderId="0" applyFont="0" applyFill="0" applyBorder="0" applyAlignment="0" applyProtection="0">
      <alignment vertical="center"/>
    </xf>
    <xf numFmtId="0" fontId="21" fillId="0" borderId="0">
      <alignment vertical="center"/>
    </xf>
    <xf numFmtId="0" fontId="77" fillId="66" borderId="0" applyNumberFormat="0" applyBorder="0" applyAlignment="0" applyProtection="0">
      <alignment vertical="center"/>
    </xf>
    <xf numFmtId="0" fontId="137" fillId="70" borderId="14">
      <alignment vertical="center"/>
      <protection locked="0"/>
    </xf>
    <xf numFmtId="0" fontId="78" fillId="67" borderId="0" applyNumberFormat="0" applyBorder="0" applyAlignment="0" applyProtection="0">
      <alignment vertical="center"/>
    </xf>
    <xf numFmtId="0" fontId="109" fillId="0" borderId="0" applyNumberFormat="0" applyFill="0" applyBorder="0" applyAlignment="0" applyProtection="0">
      <alignment vertical="center"/>
    </xf>
    <xf numFmtId="0" fontId="133" fillId="0" borderId="0" applyNumberFormat="0" applyFill="0" applyBorder="0" applyAlignment="0" applyProtection="0">
      <alignment vertical="top"/>
      <protection locked="0"/>
    </xf>
    <xf numFmtId="0" fontId="75" fillId="9" borderId="23" applyNumberFormat="0" applyAlignment="0" applyProtection="0">
      <alignment vertical="center"/>
    </xf>
    <xf numFmtId="0" fontId="78" fillId="67" borderId="0" applyNumberFormat="0" applyBorder="0" applyAlignment="0" applyProtection="0">
      <alignment vertical="center"/>
    </xf>
    <xf numFmtId="0" fontId="78" fillId="16" borderId="0" applyNumberFormat="0" applyBorder="0" applyAlignment="0" applyProtection="0">
      <alignment vertical="center"/>
    </xf>
    <xf numFmtId="0" fontId="77" fillId="71" borderId="0" applyNumberFormat="0" applyBorder="0" applyAlignment="0" applyProtection="0">
      <alignment vertical="center"/>
    </xf>
    <xf numFmtId="0" fontId="77" fillId="71" borderId="0" applyNumberFormat="0" applyBorder="0" applyAlignment="0" applyProtection="0">
      <alignment vertical="center"/>
    </xf>
    <xf numFmtId="0" fontId="77" fillId="71" borderId="0" applyNumberFormat="0" applyBorder="0" applyAlignment="0" applyProtection="0">
      <alignment vertical="center"/>
    </xf>
    <xf numFmtId="0" fontId="111" fillId="34" borderId="0" applyNumberFormat="0" applyBorder="0" applyAlignment="0" applyProtection="0">
      <alignment vertical="center"/>
    </xf>
    <xf numFmtId="0" fontId="40" fillId="9" borderId="0" applyNumberFormat="0" applyBorder="0" applyAlignment="0" applyProtection="0">
      <alignment vertical="center"/>
    </xf>
    <xf numFmtId="0" fontId="111" fillId="34" borderId="0" applyNumberFormat="0" applyBorder="0" applyAlignment="0" applyProtection="0">
      <alignment vertical="center"/>
    </xf>
    <xf numFmtId="0" fontId="114" fillId="0" borderId="0">
      <alignment vertical="center"/>
    </xf>
    <xf numFmtId="0" fontId="101" fillId="0" borderId="0" applyNumberFormat="0" applyFill="0" applyBorder="0" applyAlignment="0" applyProtection="0">
      <alignment vertical="center"/>
    </xf>
    <xf numFmtId="0" fontId="77" fillId="35" borderId="0" applyNumberFormat="0" applyBorder="0" applyAlignment="0" applyProtection="0">
      <alignment vertical="center"/>
    </xf>
    <xf numFmtId="0" fontId="21" fillId="0" borderId="0">
      <alignment vertical="center"/>
    </xf>
    <xf numFmtId="0" fontId="78" fillId="12" borderId="0" applyNumberFormat="0" applyBorder="0" applyAlignment="0" applyProtection="0">
      <alignment vertical="center"/>
    </xf>
    <xf numFmtId="9" fontId="21" fillId="0" borderId="0" applyFont="0" applyFill="0" applyBorder="0" applyAlignment="0" applyProtection="0">
      <alignment vertical="center"/>
    </xf>
    <xf numFmtId="0" fontId="106" fillId="35" borderId="0" applyNumberFormat="0" applyBorder="0" applyAlignment="0" applyProtection="0">
      <alignment vertical="center"/>
    </xf>
    <xf numFmtId="0" fontId="0" fillId="19" borderId="27" applyNumberFormat="0" applyFont="0" applyAlignment="0" applyProtection="0">
      <alignment vertical="center"/>
    </xf>
    <xf numFmtId="0" fontId="21" fillId="0" borderId="0" applyNumberFormat="0" applyFont="0" applyFill="0" applyBorder="0" applyAlignment="0" applyProtection="0">
      <alignment horizontal="left" vertical="center"/>
    </xf>
    <xf numFmtId="0" fontId="77" fillId="57" borderId="0" applyNumberFormat="0" applyBorder="0" applyAlignment="0" applyProtection="0">
      <alignment vertical="center"/>
    </xf>
    <xf numFmtId="0" fontId="78" fillId="17" borderId="0" applyNumberFormat="0" applyBorder="0" applyAlignment="0" applyProtection="0">
      <alignment vertical="center"/>
    </xf>
    <xf numFmtId="0" fontId="77" fillId="35" borderId="0" applyNumberFormat="0" applyBorder="0" applyAlignment="0" applyProtection="0">
      <alignment vertical="center"/>
    </xf>
    <xf numFmtId="0" fontId="21" fillId="0" borderId="0">
      <alignment vertical="center"/>
    </xf>
    <xf numFmtId="0" fontId="78" fillId="12" borderId="0" applyNumberFormat="0" applyBorder="0" applyAlignment="0" applyProtection="0">
      <alignment vertical="center"/>
    </xf>
    <xf numFmtId="0" fontId="77" fillId="11" borderId="0" applyNumberFormat="0" applyBorder="0" applyAlignment="0" applyProtection="0">
      <alignment vertical="center"/>
    </xf>
    <xf numFmtId="0" fontId="21" fillId="0" borderId="0">
      <alignment vertical="center"/>
    </xf>
    <xf numFmtId="15" fontId="122" fillId="0" borderId="0">
      <alignment vertical="center"/>
    </xf>
    <xf numFmtId="0" fontId="78" fillId="67" borderId="0" applyNumberFormat="0" applyBorder="0" applyAlignment="0" applyProtection="0">
      <alignment vertical="center"/>
    </xf>
    <xf numFmtId="43" fontId="0" fillId="0" borderId="0" applyFont="0" applyFill="0" applyBorder="0" applyAlignment="0" applyProtection="0">
      <alignment vertical="center"/>
    </xf>
    <xf numFmtId="0" fontId="78" fillId="17" borderId="0" applyNumberFormat="0" applyBorder="0" applyAlignment="0" applyProtection="0">
      <alignment vertical="center"/>
    </xf>
    <xf numFmtId="0" fontId="78" fillId="24" borderId="0" applyNumberFormat="0" applyBorder="0" applyAlignment="0" applyProtection="0">
      <alignment vertical="center"/>
    </xf>
    <xf numFmtId="0" fontId="77" fillId="16" borderId="0" applyNumberFormat="0" applyBorder="0" applyAlignment="0" applyProtection="0">
      <alignment vertical="center"/>
    </xf>
    <xf numFmtId="0" fontId="110" fillId="0" borderId="0">
      <alignment vertical="center"/>
      <protection locked="0"/>
    </xf>
    <xf numFmtId="0" fontId="113" fillId="53" borderId="33" applyNumberFormat="0" applyAlignment="0" applyProtection="0">
      <alignment vertical="center"/>
    </xf>
    <xf numFmtId="0" fontId="77" fillId="56" borderId="0" applyNumberFormat="0" applyBorder="0" applyAlignment="0" applyProtection="0">
      <alignment vertical="center"/>
    </xf>
    <xf numFmtId="9" fontId="21" fillId="0" borderId="0" applyFont="0" applyFill="0" applyBorder="0" applyAlignment="0" applyProtection="0">
      <alignment vertical="center"/>
    </xf>
    <xf numFmtId="0" fontId="138" fillId="0" borderId="0">
      <alignment vertical="center"/>
    </xf>
    <xf numFmtId="9" fontId="21" fillId="0" borderId="0" applyFont="0" applyFill="0" applyBorder="0" applyAlignment="0" applyProtection="0">
      <alignment vertical="center"/>
    </xf>
    <xf numFmtId="195" fontId="21" fillId="0" borderId="0" applyFont="0" applyFill="0" applyBorder="0" applyAlignment="0" applyProtection="0">
      <alignment vertical="center"/>
    </xf>
    <xf numFmtId="0" fontId="101" fillId="0" borderId="38" applyNumberFormat="0" applyFill="0" applyAlignment="0" applyProtection="0">
      <alignment vertical="center"/>
    </xf>
    <xf numFmtId="0" fontId="139" fillId="0" borderId="0" applyNumberForma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0" fontId="77" fillId="53" borderId="0" applyNumberFormat="0" applyBorder="0" applyAlignment="0" applyProtection="0">
      <alignment vertical="center"/>
    </xf>
    <xf numFmtId="0" fontId="78" fillId="16" borderId="0" applyNumberFormat="0" applyBorder="0" applyAlignment="0" applyProtection="0">
      <alignment vertical="center"/>
    </xf>
    <xf numFmtId="0" fontId="40" fillId="53" borderId="0" applyNumberFormat="0" applyBorder="0" applyAlignment="0" applyProtection="0">
      <alignment vertical="center"/>
    </xf>
    <xf numFmtId="0" fontId="40" fillId="9" borderId="0" applyNumberFormat="0" applyBorder="0" applyAlignment="0" applyProtection="0">
      <alignment vertical="center"/>
    </xf>
    <xf numFmtId="0" fontId="113" fillId="53" borderId="33" applyNumberFormat="0" applyAlignment="0" applyProtection="0">
      <alignment vertical="center"/>
    </xf>
    <xf numFmtId="0" fontId="137" fillId="70" borderId="14">
      <alignment vertical="center"/>
      <protection locked="0"/>
    </xf>
    <xf numFmtId="0" fontId="40" fillId="19" borderId="0" applyNumberFormat="0" applyBorder="0" applyAlignment="0" applyProtection="0">
      <alignment vertical="center"/>
    </xf>
    <xf numFmtId="0" fontId="78" fillId="17" borderId="0" applyNumberFormat="0" applyBorder="0" applyAlignment="0" applyProtection="0">
      <alignment vertical="center"/>
    </xf>
    <xf numFmtId="0" fontId="87" fillId="0" borderId="0" applyNumberFormat="0" applyFill="0" applyBorder="0" applyAlignment="0" applyProtection="0">
      <alignment vertical="center"/>
    </xf>
    <xf numFmtId="0" fontId="82" fillId="18" borderId="0" applyNumberFormat="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140" fillId="53" borderId="43">
      <alignment horizontal="left" vertical="center"/>
      <protection locked="0" hidden="1"/>
    </xf>
    <xf numFmtId="0" fontId="71" fillId="0" borderId="21" applyNumberFormat="0" applyFill="0" applyAlignment="0" applyProtection="0">
      <alignment vertical="center"/>
    </xf>
    <xf numFmtId="0" fontId="71" fillId="0" borderId="21" applyNumberFormat="0" applyFill="0" applyAlignment="0" applyProtection="0">
      <alignment vertical="center"/>
    </xf>
    <xf numFmtId="0" fontId="21" fillId="0" borderId="0">
      <alignment vertical="center"/>
    </xf>
    <xf numFmtId="9" fontId="21"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0">
      <alignment vertical="center"/>
    </xf>
    <xf numFmtId="0" fontId="109" fillId="0" borderId="0" applyNumberFormat="0" applyFill="0" applyBorder="0" applyAlignment="0" applyProtection="0">
      <alignment vertical="center"/>
    </xf>
    <xf numFmtId="0" fontId="78" fillId="16" borderId="0" applyNumberFormat="0" applyBorder="0" applyAlignment="0" applyProtection="0">
      <alignment vertical="center"/>
    </xf>
    <xf numFmtId="0" fontId="87" fillId="0" borderId="0" applyNumberFormat="0" applyFill="0" applyBorder="0" applyAlignment="0" applyProtection="0">
      <alignment vertical="center"/>
    </xf>
    <xf numFmtId="0" fontId="78" fillId="17" borderId="0" applyNumberFormat="0" applyBorder="0" applyAlignment="0" applyProtection="0">
      <alignment vertical="center"/>
    </xf>
    <xf numFmtId="0" fontId="92" fillId="20" borderId="0" applyNumberFormat="0" applyBorder="0" applyAlignment="0" applyProtection="0">
      <alignment vertical="center"/>
    </xf>
    <xf numFmtId="0" fontId="100" fillId="17" borderId="34" applyNumberFormat="0" applyAlignment="0" applyProtection="0">
      <alignment vertical="center"/>
    </xf>
    <xf numFmtId="0" fontId="40" fillId="9" borderId="0" applyNumberFormat="0" applyBorder="0" applyAlignment="0" applyProtection="0">
      <alignment vertical="center"/>
    </xf>
    <xf numFmtId="0" fontId="77" fillId="56" borderId="0" applyNumberFormat="0" applyBorder="0" applyAlignment="0" applyProtection="0">
      <alignment vertical="center"/>
    </xf>
    <xf numFmtId="0" fontId="77" fillId="12" borderId="0" applyNumberFormat="0" applyBorder="0" applyAlignment="0" applyProtection="0">
      <alignment vertical="center"/>
    </xf>
    <xf numFmtId="0" fontId="128" fillId="0" borderId="44" applyNumberFormat="0" applyAlignment="0" applyProtection="0">
      <alignment horizontal="left" vertical="center"/>
    </xf>
    <xf numFmtId="0" fontId="77" fillId="71" borderId="0" applyNumberFormat="0" applyBorder="0" applyAlignment="0" applyProtection="0">
      <alignment vertical="center"/>
    </xf>
    <xf numFmtId="0" fontId="129" fillId="0" borderId="0">
      <alignment vertical="center"/>
    </xf>
    <xf numFmtId="0" fontId="129" fillId="0" borderId="0">
      <alignment vertical="center"/>
    </xf>
    <xf numFmtId="186" fontId="21" fillId="0" borderId="0" applyFont="0" applyFill="0" applyProtection="0">
      <alignment vertical="center"/>
    </xf>
    <xf numFmtId="182" fontId="130" fillId="0" borderId="0">
      <alignment vertical="center"/>
    </xf>
    <xf numFmtId="0" fontId="106" fillId="35" borderId="0" applyNumberFormat="0" applyBorder="0" applyAlignment="0" applyProtection="0">
      <alignment vertical="center"/>
    </xf>
    <xf numFmtId="196" fontId="72" fillId="0" borderId="0">
      <alignment vertical="center"/>
    </xf>
    <xf numFmtId="0" fontId="0" fillId="9" borderId="0" applyNumberFormat="0" applyBorder="0" applyAlignment="0" applyProtection="0">
      <alignment vertical="center"/>
    </xf>
    <xf numFmtId="198" fontId="21" fillId="0" borderId="0" applyFont="0" applyFill="0" applyBorder="0" applyAlignment="0" applyProtection="0">
      <alignment vertical="center"/>
    </xf>
    <xf numFmtId="43" fontId="0" fillId="0" borderId="0" applyFont="0" applyFill="0" applyBorder="0" applyAlignment="0" applyProtection="0">
      <alignment vertical="center"/>
    </xf>
    <xf numFmtId="0" fontId="83" fillId="19" borderId="1" applyNumberFormat="0" applyBorder="0" applyAlignment="0" applyProtection="0">
      <alignment vertical="center"/>
    </xf>
    <xf numFmtId="0" fontId="113" fillId="53" borderId="33" applyNumberFormat="0" applyAlignment="0" applyProtection="0">
      <alignment vertical="center"/>
    </xf>
    <xf numFmtId="0" fontId="92" fillId="20" borderId="0" applyNumberFormat="0" applyBorder="0" applyAlignment="0" applyProtection="0">
      <alignment vertical="center"/>
    </xf>
    <xf numFmtId="0" fontId="109" fillId="0" borderId="0" applyNumberFormat="0" applyFill="0" applyBorder="0" applyAlignment="0" applyProtection="0">
      <alignment vertical="center"/>
    </xf>
    <xf numFmtId="0" fontId="78" fillId="9" borderId="0" applyNumberFormat="0" applyBorder="0" applyAlignment="0" applyProtection="0">
      <alignment vertical="center"/>
    </xf>
    <xf numFmtId="0" fontId="78" fillId="12" borderId="0" applyNumberFormat="0" applyBorder="0" applyAlignment="0" applyProtection="0">
      <alignment vertical="center"/>
    </xf>
    <xf numFmtId="9" fontId="21" fillId="0" borderId="0" applyFont="0" applyFill="0" applyBorder="0" applyAlignment="0" applyProtection="0">
      <alignment vertical="center"/>
    </xf>
    <xf numFmtId="0" fontId="90" fillId="0" borderId="28" applyNumberFormat="0" applyFill="0" applyAlignment="0" applyProtection="0">
      <alignment vertical="center"/>
    </xf>
    <xf numFmtId="0" fontId="0" fillId="19" borderId="0" applyNumberFormat="0" applyBorder="0" applyAlignment="0" applyProtection="0">
      <alignment vertical="center"/>
    </xf>
    <xf numFmtId="43" fontId="0" fillId="0" borderId="0" applyFont="0" applyFill="0" applyBorder="0" applyAlignment="0" applyProtection="0">
      <alignment vertical="center"/>
    </xf>
    <xf numFmtId="0" fontId="77" fillId="57" borderId="0" applyNumberFormat="0" applyBorder="0" applyAlignment="0" applyProtection="0">
      <alignment vertical="center"/>
    </xf>
    <xf numFmtId="0" fontId="106" fillId="35" borderId="0" applyNumberFormat="0" applyBorder="0" applyAlignment="0" applyProtection="0">
      <alignment vertical="center"/>
    </xf>
    <xf numFmtId="9" fontId="21" fillId="0" borderId="0" applyFont="0" applyFill="0" applyBorder="0" applyAlignment="0" applyProtection="0">
      <alignment vertical="center"/>
    </xf>
    <xf numFmtId="0" fontId="40" fillId="19" borderId="0" applyNumberFormat="0" applyBorder="0" applyAlignment="0" applyProtection="0">
      <alignment vertical="center"/>
    </xf>
    <xf numFmtId="0" fontId="40" fillId="34" borderId="0" applyNumberFormat="0" applyBorder="0" applyAlignment="0" applyProtection="0">
      <alignment vertical="center"/>
    </xf>
    <xf numFmtId="0" fontId="78" fillId="12" borderId="0" applyNumberFormat="0" applyBorder="0" applyAlignment="0" applyProtection="0">
      <alignment vertical="center"/>
    </xf>
    <xf numFmtId="0" fontId="78" fillId="12" borderId="0" applyNumberFormat="0" applyBorder="0" applyAlignment="0" applyProtection="0">
      <alignment vertical="center"/>
    </xf>
    <xf numFmtId="187" fontId="21" fillId="0" borderId="0" applyFont="0" applyFill="0" applyBorder="0" applyAlignment="0" applyProtection="0">
      <alignment vertical="center"/>
    </xf>
    <xf numFmtId="0" fontId="110" fillId="0" borderId="0">
      <alignment vertical="center"/>
    </xf>
    <xf numFmtId="0" fontId="21" fillId="0" borderId="0">
      <alignment vertical="center"/>
    </xf>
    <xf numFmtId="0" fontId="87" fillId="0" borderId="0" applyNumberFormat="0" applyFill="0" applyBorder="0" applyAlignment="0" applyProtection="0">
      <alignment vertical="center"/>
    </xf>
    <xf numFmtId="0" fontId="78" fillId="17" borderId="0" applyNumberFormat="0" applyBorder="0" applyAlignment="0" applyProtection="0">
      <alignment vertical="center"/>
    </xf>
    <xf numFmtId="9" fontId="21" fillId="0" borderId="0" applyFont="0" applyFill="0" applyBorder="0" applyAlignment="0" applyProtection="0">
      <alignment vertical="center"/>
    </xf>
    <xf numFmtId="0" fontId="129" fillId="0" borderId="0">
      <alignment vertical="center"/>
    </xf>
    <xf numFmtId="0" fontId="129" fillId="0" borderId="0">
      <alignment vertical="center"/>
    </xf>
    <xf numFmtId="0" fontId="40" fillId="54" borderId="0" applyNumberFormat="0" applyBorder="0" applyAlignment="0" applyProtection="0">
      <alignment vertical="center"/>
    </xf>
    <xf numFmtId="0" fontId="82" fillId="18" borderId="0" applyNumberFormat="0" applyBorder="0" applyAlignment="0" applyProtection="0">
      <alignment vertical="center"/>
    </xf>
    <xf numFmtId="15" fontId="21" fillId="0" borderId="0" applyFont="0" applyFill="0" applyBorder="0" applyAlignment="0" applyProtection="0">
      <alignment vertical="center"/>
    </xf>
    <xf numFmtId="0" fontId="40" fillId="54" borderId="0" applyNumberFormat="0" applyBorder="0" applyAlignment="0" applyProtection="0">
      <alignment vertical="center"/>
    </xf>
    <xf numFmtId="0" fontId="78" fillId="24" borderId="0" applyNumberFormat="0" applyBorder="0" applyAlignment="0" applyProtection="0">
      <alignment vertical="center"/>
    </xf>
    <xf numFmtId="0" fontId="57" fillId="0" borderId="25" applyNumberFormat="0" applyFill="0" applyAlignment="0" applyProtection="0">
      <alignment vertical="center"/>
    </xf>
    <xf numFmtId="0" fontId="40" fillId="19" borderId="0" applyNumberFormat="0" applyBorder="0" applyAlignment="0" applyProtection="0">
      <alignment vertical="center"/>
    </xf>
    <xf numFmtId="0" fontId="90" fillId="0" borderId="28" applyNumberFormat="0" applyFill="0" applyAlignment="0" applyProtection="0">
      <alignment vertical="center"/>
    </xf>
    <xf numFmtId="0" fontId="78" fillId="24" borderId="0" applyNumberFormat="0" applyBorder="0" applyAlignment="0" applyProtection="0">
      <alignment vertical="center"/>
    </xf>
    <xf numFmtId="0" fontId="40" fillId="19" borderId="0" applyNumberFormat="0" applyBorder="0" applyAlignment="0" applyProtection="0">
      <alignment vertical="center"/>
    </xf>
    <xf numFmtId="0" fontId="57" fillId="0" borderId="25" applyNumberFormat="0" applyFill="0" applyAlignment="0" applyProtection="0">
      <alignment vertical="center"/>
    </xf>
    <xf numFmtId="0" fontId="78" fillId="9" borderId="0" applyNumberFormat="0" applyBorder="0" applyAlignment="0" applyProtection="0">
      <alignment vertical="center"/>
    </xf>
    <xf numFmtId="0" fontId="82" fillId="18" borderId="0" applyNumberFormat="0" applyBorder="0" applyAlignment="0" applyProtection="0">
      <alignment vertical="center"/>
    </xf>
    <xf numFmtId="0" fontId="78" fillId="12" borderId="0" applyNumberFormat="0" applyBorder="0" applyAlignment="0" applyProtection="0">
      <alignment vertical="center"/>
    </xf>
    <xf numFmtId="0" fontId="57" fillId="0" borderId="25" applyNumberFormat="0" applyFill="0" applyAlignment="0" applyProtection="0">
      <alignment vertical="center"/>
    </xf>
    <xf numFmtId="0" fontId="129" fillId="0" borderId="0">
      <alignment vertical="center"/>
    </xf>
    <xf numFmtId="0" fontId="137" fillId="70" borderId="14">
      <alignment vertical="center"/>
      <protection locked="0"/>
    </xf>
    <xf numFmtId="0" fontId="78" fillId="56" borderId="0" applyNumberFormat="0" applyBorder="0" applyAlignment="0" applyProtection="0">
      <alignment vertical="center"/>
    </xf>
    <xf numFmtId="0" fontId="78" fillId="12" borderId="0" applyNumberFormat="0" applyBorder="0" applyAlignment="0" applyProtection="0">
      <alignment vertical="center"/>
    </xf>
    <xf numFmtId="0" fontId="115" fillId="0" borderId="20" applyNumberFormat="0" applyFill="0" applyProtection="0">
      <alignment horizontal="center" vertical="center"/>
    </xf>
    <xf numFmtId="9" fontId="21" fillId="0" borderId="0" applyFont="0" applyFill="0" applyBorder="0" applyAlignment="0" applyProtection="0">
      <alignment vertical="center"/>
    </xf>
    <xf numFmtId="0" fontId="21" fillId="0" borderId="0">
      <alignment vertical="center"/>
    </xf>
    <xf numFmtId="0" fontId="92" fillId="26" borderId="0" applyNumberFormat="0" applyBorder="0" applyAlignment="0" applyProtection="0">
      <alignment vertical="center"/>
    </xf>
    <xf numFmtId="0" fontId="78" fillId="12" borderId="0" applyNumberFormat="0" applyBorder="0" applyAlignment="0" applyProtection="0">
      <alignment vertical="center"/>
    </xf>
    <xf numFmtId="0" fontId="21" fillId="0" borderId="0">
      <alignment vertical="center"/>
    </xf>
    <xf numFmtId="0" fontId="82" fillId="34" borderId="0" applyNumberFormat="0" applyBorder="0" applyAlignment="0" applyProtection="0">
      <alignment vertical="center"/>
    </xf>
    <xf numFmtId="0" fontId="21" fillId="0" borderId="0">
      <alignment vertical="center"/>
    </xf>
    <xf numFmtId="0" fontId="21" fillId="0" borderId="0">
      <alignment vertical="center"/>
    </xf>
    <xf numFmtId="9" fontId="21" fillId="0" borderId="0" applyFont="0" applyFill="0" applyBorder="0" applyAlignment="0" applyProtection="0">
      <alignment vertical="center"/>
    </xf>
    <xf numFmtId="0" fontId="78" fillId="12" borderId="0" applyNumberFormat="0" applyBorder="0" applyAlignment="0" applyProtection="0">
      <alignment vertical="center"/>
    </xf>
    <xf numFmtId="0" fontId="40" fillId="53" borderId="0" applyNumberFormat="0" applyBorder="0" applyAlignment="0" applyProtection="0">
      <alignment vertical="center"/>
    </xf>
    <xf numFmtId="0" fontId="72" fillId="0" borderId="10" applyNumberFormat="0" applyFill="0" applyProtection="0">
      <alignment horizontal="left" vertical="center"/>
    </xf>
    <xf numFmtId="0" fontId="92" fillId="26" borderId="0" applyNumberFormat="0" applyBorder="0" applyAlignment="0" applyProtection="0">
      <alignment vertical="center"/>
    </xf>
    <xf numFmtId="0" fontId="78" fillId="12" borderId="0" applyNumberFormat="0" applyBorder="0" applyAlignment="0" applyProtection="0">
      <alignment vertical="center"/>
    </xf>
    <xf numFmtId="180" fontId="21" fillId="0" borderId="0" applyFont="0" applyFill="0" applyBorder="0" applyAlignment="0" applyProtection="0">
      <alignment vertical="center"/>
    </xf>
    <xf numFmtId="0" fontId="121" fillId="0" borderId="10" applyNumberFormat="0" applyFill="0" applyProtection="0">
      <alignment horizontal="center" vertical="center"/>
    </xf>
    <xf numFmtId="0" fontId="118" fillId="0" borderId="1">
      <alignment horizontal="left" vertical="center"/>
    </xf>
    <xf numFmtId="0" fontId="75" fillId="9" borderId="23" applyNumberFormat="0" applyAlignment="0" applyProtection="0">
      <alignment vertical="center"/>
    </xf>
    <xf numFmtId="0" fontId="21" fillId="0" borderId="0">
      <alignment vertical="center"/>
    </xf>
    <xf numFmtId="0" fontId="128" fillId="0" borderId="44" applyNumberFormat="0" applyAlignment="0" applyProtection="0">
      <alignment horizontal="left" vertical="center"/>
    </xf>
    <xf numFmtId="0" fontId="77" fillId="12" borderId="0" applyNumberFormat="0" applyBorder="0" applyAlignment="0" applyProtection="0">
      <alignment vertical="center"/>
    </xf>
    <xf numFmtId="0" fontId="21" fillId="0" borderId="0">
      <alignment vertical="center"/>
    </xf>
    <xf numFmtId="0" fontId="78" fillId="67" borderId="0" applyNumberFormat="0" applyBorder="0" applyAlignment="0" applyProtection="0">
      <alignment vertical="center"/>
    </xf>
    <xf numFmtId="0" fontId="128" fillId="0" borderId="18">
      <alignment horizontal="left" vertical="center"/>
    </xf>
    <xf numFmtId="0" fontId="99" fillId="9" borderId="33" applyNumberFormat="0" applyAlignment="0" applyProtection="0">
      <alignment vertical="center"/>
    </xf>
    <xf numFmtId="0" fontId="78" fillId="17" borderId="0" applyNumberFormat="0" applyBorder="0" applyAlignment="0" applyProtection="0">
      <alignment vertical="center"/>
    </xf>
    <xf numFmtId="177" fontId="72" fillId="0" borderId="20" applyFill="0" applyProtection="0">
      <alignment horizontal="right" vertical="center"/>
    </xf>
    <xf numFmtId="0" fontId="102" fillId="0" borderId="35">
      <alignment horizontal="center" vertical="center"/>
    </xf>
    <xf numFmtId="0" fontId="102" fillId="0" borderId="35">
      <alignment horizontal="center" vertical="center"/>
    </xf>
    <xf numFmtId="37" fontId="135" fillId="0" borderId="0">
      <alignment vertical="center"/>
    </xf>
    <xf numFmtId="0" fontId="78" fillId="17" borderId="0" applyNumberFormat="0" applyBorder="0" applyAlignment="0" applyProtection="0">
      <alignment vertical="center"/>
    </xf>
    <xf numFmtId="177" fontId="72" fillId="0" borderId="20" applyFill="0" applyProtection="0">
      <alignment horizontal="right" vertical="center"/>
    </xf>
    <xf numFmtId="0" fontId="21" fillId="0" borderId="0">
      <alignment vertical="center"/>
    </xf>
    <xf numFmtId="0" fontId="21" fillId="0" borderId="0">
      <alignment vertical="center"/>
    </xf>
    <xf numFmtId="40" fontId="21" fillId="0" borderId="0" applyFont="0" applyFill="0" applyBorder="0" applyAlignment="0" applyProtection="0">
      <alignment vertical="center"/>
    </xf>
    <xf numFmtId="4" fontId="21" fillId="0" borderId="0" applyFont="0" applyFill="0" applyBorder="0" applyAlignment="0" applyProtection="0">
      <alignment vertical="center"/>
    </xf>
    <xf numFmtId="0" fontId="21" fillId="0" borderId="0">
      <alignment vertical="center"/>
    </xf>
    <xf numFmtId="43" fontId="0" fillId="0" borderId="0" applyFont="0" applyFill="0" applyBorder="0" applyAlignment="0" applyProtection="0">
      <alignment vertical="center"/>
    </xf>
    <xf numFmtId="0" fontId="83" fillId="19" borderId="1"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0" fontId="78" fillId="67" borderId="0" applyNumberFormat="0" applyBorder="0" applyAlignment="0" applyProtection="0">
      <alignment vertical="center"/>
    </xf>
    <xf numFmtId="9" fontId="21" fillId="0" borderId="0" applyFont="0" applyFill="0" applyBorder="0" applyAlignment="0" applyProtection="0">
      <alignment vertical="center"/>
    </xf>
    <xf numFmtId="0" fontId="0" fillId="2" borderId="0" applyNumberFormat="0" applyBorder="0" applyAlignment="0" applyProtection="0">
      <alignment vertical="center"/>
    </xf>
    <xf numFmtId="9" fontId="21" fillId="0" borderId="0" applyFont="0" applyFill="0" applyBorder="0" applyAlignment="0" applyProtection="0">
      <alignment vertical="center"/>
    </xf>
    <xf numFmtId="0" fontId="116" fillId="62" borderId="0" applyNumberFormat="0" applyBorder="0" applyAlignment="0" applyProtection="0">
      <alignment vertical="center"/>
    </xf>
    <xf numFmtId="0" fontId="73" fillId="0" borderId="22" applyNumberFormat="0" applyFill="0" applyAlignment="0" applyProtection="0">
      <alignment vertical="center"/>
    </xf>
    <xf numFmtId="0" fontId="40" fillId="9" borderId="0" applyNumberFormat="0" applyBorder="0" applyAlignment="0" applyProtection="0">
      <alignment vertical="center"/>
    </xf>
    <xf numFmtId="0" fontId="113" fillId="53" borderId="33" applyNumberFormat="0" applyAlignment="0" applyProtection="0">
      <alignment vertical="center"/>
    </xf>
    <xf numFmtId="0" fontId="138" fillId="0" borderId="0">
      <alignment vertical="center"/>
    </xf>
    <xf numFmtId="9" fontId="21" fillId="0" borderId="0" applyFont="0" applyFill="0" applyBorder="0" applyAlignment="0" applyProtection="0">
      <alignment vertical="center"/>
    </xf>
    <xf numFmtId="0" fontId="78" fillId="67" borderId="0" applyNumberFormat="0" applyBorder="0" applyAlignment="0" applyProtection="0">
      <alignment vertical="center"/>
    </xf>
    <xf numFmtId="0" fontId="40" fillId="54" borderId="0" applyNumberFormat="0" applyBorder="0" applyAlignment="0" applyProtection="0">
      <alignment vertical="center"/>
    </xf>
    <xf numFmtId="3" fontId="21" fillId="0" borderId="0" applyFont="0" applyFill="0" applyBorder="0" applyAlignment="0" applyProtection="0">
      <alignment vertical="center"/>
    </xf>
    <xf numFmtId="0" fontId="21" fillId="0" borderId="0">
      <alignment vertical="center"/>
    </xf>
    <xf numFmtId="0" fontId="40" fillId="34" borderId="0" applyNumberFormat="0" applyBorder="0" applyAlignment="0" applyProtection="0">
      <alignment vertical="center"/>
    </xf>
    <xf numFmtId="0" fontId="21" fillId="0" borderId="0" applyFont="0" applyFill="0" applyBorder="0" applyAlignment="0" applyProtection="0">
      <alignment vertical="center"/>
    </xf>
    <xf numFmtId="0" fontId="78" fillId="56" borderId="0" applyNumberFormat="0" applyBorder="0" applyAlignment="0" applyProtection="0">
      <alignment vertical="center"/>
    </xf>
    <xf numFmtId="0" fontId="21" fillId="0" borderId="0">
      <alignment vertical="center"/>
    </xf>
    <xf numFmtId="0" fontId="90" fillId="0" borderId="28" applyNumberFormat="0" applyFill="0" applyAlignment="0" applyProtection="0">
      <alignment vertical="center"/>
    </xf>
    <xf numFmtId="0" fontId="78" fillId="56" borderId="0" applyNumberFormat="0" applyBorder="0" applyAlignment="0" applyProtection="0">
      <alignment vertical="center"/>
    </xf>
    <xf numFmtId="0" fontId="78" fillId="56" borderId="0" applyNumberFormat="0" applyBorder="0" applyAlignment="0" applyProtection="0">
      <alignment vertical="center"/>
    </xf>
    <xf numFmtId="0" fontId="40" fillId="34" borderId="0" applyNumberFormat="0" applyBorder="0" applyAlignment="0" applyProtection="0">
      <alignment vertical="center"/>
    </xf>
    <xf numFmtId="9" fontId="21" fillId="0" borderId="0" applyFont="0" applyFill="0" applyBorder="0" applyAlignment="0" applyProtection="0">
      <alignment vertical="center"/>
    </xf>
    <xf numFmtId="0" fontId="126" fillId="0" borderId="41" applyNumberFormat="0" applyFill="0" applyAlignment="0" applyProtection="0">
      <alignment vertical="center"/>
    </xf>
    <xf numFmtId="9" fontId="21" fillId="0" borderId="0" applyFont="0" applyFill="0" applyBorder="0" applyAlignment="0" applyProtection="0">
      <alignment vertical="center"/>
    </xf>
    <xf numFmtId="0" fontId="90" fillId="0" borderId="28" applyNumberFormat="0" applyFill="0" applyAlignment="0" applyProtection="0">
      <alignment vertical="center"/>
    </xf>
    <xf numFmtId="0" fontId="78" fillId="56" borderId="0" applyNumberFormat="0" applyBorder="0" applyAlignment="0" applyProtection="0">
      <alignment vertical="center"/>
    </xf>
    <xf numFmtId="0" fontId="111" fillId="18" borderId="0" applyNumberFormat="0" applyBorder="0" applyAlignment="0" applyProtection="0">
      <alignment vertical="center"/>
    </xf>
    <xf numFmtId="200" fontId="21" fillId="0" borderId="0" applyFont="0" applyFill="0" applyBorder="0" applyAlignment="0" applyProtection="0">
      <alignment vertical="center"/>
    </xf>
    <xf numFmtId="0" fontId="78" fillId="16" borderId="0" applyNumberFormat="0" applyBorder="0" applyAlignment="0" applyProtection="0">
      <alignment vertical="center"/>
    </xf>
    <xf numFmtId="0" fontId="130" fillId="0" borderId="0">
      <alignment vertical="center"/>
    </xf>
    <xf numFmtId="0" fontId="78" fillId="12" borderId="0" applyNumberFormat="0" applyBorder="0" applyAlignment="0" applyProtection="0">
      <alignment vertical="center"/>
    </xf>
    <xf numFmtId="0" fontId="40" fillId="34" borderId="0" applyNumberFormat="0" applyBorder="0" applyAlignment="0" applyProtection="0">
      <alignment vertical="center"/>
    </xf>
    <xf numFmtId="0" fontId="21" fillId="0" borderId="0">
      <alignment vertical="center"/>
    </xf>
    <xf numFmtId="0" fontId="78" fillId="9" borderId="0" applyNumberFormat="0" applyBorder="0" applyAlignment="0" applyProtection="0">
      <alignment vertical="center"/>
    </xf>
    <xf numFmtId="194" fontId="141" fillId="72" borderId="0">
      <alignment vertical="center"/>
    </xf>
    <xf numFmtId="0" fontId="0" fillId="0" borderId="0">
      <alignment vertical="center"/>
    </xf>
    <xf numFmtId="0" fontId="111" fillId="34" borderId="0" applyNumberFormat="0" applyBorder="0" applyAlignment="0" applyProtection="0">
      <alignment vertical="center"/>
    </xf>
    <xf numFmtId="0" fontId="93" fillId="20" borderId="0" applyNumberFormat="0" applyBorder="0" applyAlignment="0" applyProtection="0">
      <alignment vertical="center"/>
    </xf>
    <xf numFmtId="0" fontId="21" fillId="0" borderId="0">
      <alignment vertical="center"/>
    </xf>
    <xf numFmtId="0" fontId="40" fillId="54" borderId="0" applyNumberFormat="0" applyBorder="0" applyAlignment="0" applyProtection="0">
      <alignment vertical="center"/>
    </xf>
    <xf numFmtId="0" fontId="78" fillId="12" borderId="0" applyNumberFormat="0" applyBorder="0" applyAlignment="0" applyProtection="0">
      <alignment vertical="center"/>
    </xf>
    <xf numFmtId="0" fontId="0" fillId="19" borderId="27" applyNumberFormat="0" applyFont="0" applyAlignment="0" applyProtection="0">
      <alignment vertical="center"/>
    </xf>
    <xf numFmtId="0" fontId="77" fillId="21" borderId="0" applyNumberFormat="0" applyBorder="0" applyAlignment="0" applyProtection="0">
      <alignment vertical="center"/>
    </xf>
    <xf numFmtId="0" fontId="92" fillId="20" borderId="0" applyNumberFormat="0" applyBorder="0" applyAlignment="0" applyProtection="0">
      <alignment vertical="center"/>
    </xf>
    <xf numFmtId="0" fontId="40" fillId="54" borderId="0" applyNumberFormat="0" applyBorder="0" applyAlignment="0" applyProtection="0">
      <alignment vertical="center"/>
    </xf>
    <xf numFmtId="0" fontId="72" fillId="0" borderId="10" applyNumberFormat="0" applyFill="0" applyProtection="0">
      <alignment horizontal="left" vertical="center"/>
    </xf>
    <xf numFmtId="0" fontId="82" fillId="18" borderId="0" applyNumberFormat="0" applyBorder="0" applyAlignment="0" applyProtection="0">
      <alignment vertical="center"/>
    </xf>
    <xf numFmtId="0" fontId="78" fillId="12" borderId="0" applyNumberFormat="0" applyBorder="0" applyAlignment="0" applyProtection="0">
      <alignment vertical="center"/>
    </xf>
    <xf numFmtId="9" fontId="21" fillId="0" borderId="0" applyFont="0" applyFill="0" applyBorder="0" applyAlignment="0" applyProtection="0">
      <alignment vertical="center"/>
    </xf>
    <xf numFmtId="0" fontId="87" fillId="0" borderId="0" applyNumberFormat="0" applyFill="0" applyBorder="0" applyAlignment="0" applyProtection="0">
      <alignment vertical="center"/>
    </xf>
    <xf numFmtId="9" fontId="21" fillId="0" borderId="0" applyFont="0" applyFill="0" applyBorder="0" applyAlignment="0" applyProtection="0">
      <alignment vertical="center"/>
    </xf>
    <xf numFmtId="0" fontId="0" fillId="20" borderId="0" applyNumberFormat="0" applyBorder="0" applyAlignment="0" applyProtection="0">
      <alignment vertical="center"/>
    </xf>
    <xf numFmtId="0" fontId="21" fillId="0" borderId="0">
      <alignment vertical="center"/>
    </xf>
    <xf numFmtId="0" fontId="40" fillId="54" borderId="0" applyNumberFormat="0" applyBorder="0" applyAlignment="0" applyProtection="0">
      <alignment vertical="center"/>
    </xf>
    <xf numFmtId="0" fontId="99" fillId="9" borderId="33" applyNumberFormat="0" applyAlignment="0" applyProtection="0">
      <alignment vertical="center"/>
    </xf>
    <xf numFmtId="43" fontId="0" fillId="0" borderId="0" applyFont="0" applyFill="0" applyBorder="0" applyAlignment="0" applyProtection="0">
      <alignment vertical="center"/>
    </xf>
    <xf numFmtId="187"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40" fillId="19" borderId="0" applyNumberFormat="0" applyBorder="0" applyAlignment="0" applyProtection="0">
      <alignment vertical="center"/>
    </xf>
    <xf numFmtId="0" fontId="78" fillId="16" borderId="0" applyNumberFormat="0" applyBorder="0" applyAlignment="0" applyProtection="0">
      <alignment vertical="center"/>
    </xf>
    <xf numFmtId="0" fontId="21" fillId="0" borderId="0">
      <alignment vertical="center"/>
    </xf>
    <xf numFmtId="0" fontId="137" fillId="70" borderId="14">
      <alignment vertical="center"/>
      <protection locked="0"/>
    </xf>
    <xf numFmtId="9" fontId="21" fillId="0" borderId="0" applyFont="0" applyFill="0" applyBorder="0" applyAlignment="0" applyProtection="0">
      <alignment vertical="center"/>
    </xf>
    <xf numFmtId="0" fontId="21" fillId="0" borderId="0">
      <alignment vertical="center"/>
    </xf>
    <xf numFmtId="3"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73" fillId="0" borderId="22" applyNumberFormat="0" applyFill="0" applyAlignment="0" applyProtection="0">
      <alignment vertical="center"/>
    </xf>
    <xf numFmtId="0" fontId="40" fillId="9" borderId="0" applyNumberFormat="0" applyBorder="0" applyAlignment="0" applyProtection="0">
      <alignment vertical="center"/>
    </xf>
    <xf numFmtId="0" fontId="113" fillId="53" borderId="33" applyNumberFormat="0" applyAlignment="0" applyProtection="0">
      <alignment vertical="center"/>
    </xf>
    <xf numFmtId="15" fontId="122" fillId="0" borderId="0">
      <alignment vertical="center"/>
    </xf>
    <xf numFmtId="0" fontId="57" fillId="0" borderId="25" applyNumberFormat="0" applyFill="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73" fillId="0" borderId="22" applyNumberFormat="0" applyFill="0" applyAlignment="0" applyProtection="0">
      <alignment vertical="center"/>
    </xf>
    <xf numFmtId="0" fontId="21" fillId="0" borderId="0">
      <alignment vertical="center"/>
    </xf>
    <xf numFmtId="0" fontId="137" fillId="70" borderId="14">
      <alignment vertical="center"/>
      <protection locked="0"/>
    </xf>
    <xf numFmtId="0" fontId="40" fillId="9" borderId="0" applyNumberFormat="0" applyBorder="0" applyAlignment="0" applyProtection="0">
      <alignment vertical="center"/>
    </xf>
    <xf numFmtId="0" fontId="113" fillId="53" borderId="33" applyNumberFormat="0" applyAlignment="0" applyProtection="0">
      <alignment vertical="center"/>
    </xf>
    <xf numFmtId="0" fontId="75" fillId="9" borderId="23" applyNumberFormat="0" applyAlignment="0" applyProtection="0">
      <alignment vertical="center"/>
    </xf>
    <xf numFmtId="0" fontId="21" fillId="0" borderId="0">
      <alignment vertical="center"/>
    </xf>
    <xf numFmtId="0" fontId="78" fillId="9" borderId="0" applyNumberFormat="0" applyBorder="0" applyAlignment="0" applyProtection="0">
      <alignment vertical="center"/>
    </xf>
    <xf numFmtId="0" fontId="121" fillId="0" borderId="10" applyNumberFormat="0" applyFill="0" applyProtection="0">
      <alignment horizontal="center" vertical="center"/>
    </xf>
    <xf numFmtId="0" fontId="78" fillId="9" borderId="0" applyNumberFormat="0" applyBorder="0" applyAlignment="0" applyProtection="0">
      <alignment vertical="center"/>
    </xf>
    <xf numFmtId="0" fontId="21" fillId="68" borderId="0" applyNumberFormat="0" applyFont="0" applyBorder="0" applyAlignment="0" applyProtection="0">
      <alignment vertical="center"/>
    </xf>
    <xf numFmtId="0" fontId="77" fillId="20"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40" fillId="54" borderId="0" applyNumberFormat="0" applyBorder="0" applyAlignment="0" applyProtection="0">
      <alignment vertical="center"/>
    </xf>
    <xf numFmtId="0" fontId="108" fillId="0" borderId="0" applyNumberFormat="0" applyFill="0" applyBorder="0" applyAlignment="0" applyProtection="0">
      <alignment vertical="center"/>
    </xf>
    <xf numFmtId="0" fontId="78" fillId="12" borderId="0" applyNumberFormat="0" applyBorder="0" applyAlignment="0" applyProtection="0">
      <alignment vertical="center"/>
    </xf>
    <xf numFmtId="0" fontId="21" fillId="0" borderId="0">
      <alignment vertical="center"/>
    </xf>
    <xf numFmtId="0" fontId="40" fillId="18" borderId="0" applyNumberFormat="0" applyBorder="0" applyAlignment="0" applyProtection="0">
      <alignment vertical="center"/>
    </xf>
    <xf numFmtId="0" fontId="92" fillId="26" borderId="0" applyNumberFormat="0" applyBorder="0" applyAlignment="0" applyProtection="0">
      <alignment vertical="center"/>
    </xf>
    <xf numFmtId="0" fontId="40" fillId="18" borderId="0" applyNumberFormat="0" applyBorder="0" applyAlignment="0" applyProtection="0">
      <alignment vertical="center"/>
    </xf>
    <xf numFmtId="10" fontId="21" fillId="0" borderId="0" applyFont="0" applyFill="0" applyBorder="0" applyAlignment="0" applyProtection="0">
      <alignment vertical="center"/>
    </xf>
    <xf numFmtId="0" fontId="75" fillId="9" borderId="23" applyNumberFormat="0" applyAlignment="0" applyProtection="0">
      <alignment vertical="center"/>
    </xf>
    <xf numFmtId="0" fontId="21" fillId="0" borderId="0">
      <alignment vertical="center"/>
    </xf>
    <xf numFmtId="0" fontId="100" fillId="17" borderId="34" applyNumberFormat="0" applyAlignment="0" applyProtection="0">
      <alignment vertical="center"/>
    </xf>
    <xf numFmtId="9" fontId="21" fillId="0" borderId="0" applyFont="0" applyFill="0" applyBorder="0" applyAlignment="0" applyProtection="0">
      <alignment vertical="center"/>
    </xf>
    <xf numFmtId="0" fontId="82" fillId="34" borderId="0" applyNumberFormat="0" applyBorder="0" applyAlignment="0" applyProtection="0">
      <alignment vertical="center"/>
    </xf>
    <xf numFmtId="9" fontId="21" fillId="0" borderId="0" applyFont="0" applyFill="0" applyBorder="0" applyAlignment="0" applyProtection="0">
      <alignment vertical="center"/>
    </xf>
    <xf numFmtId="0" fontId="78" fillId="24" borderId="0" applyNumberFormat="0" applyBorder="0" applyAlignment="0" applyProtection="0">
      <alignment vertical="center"/>
    </xf>
    <xf numFmtId="0" fontId="140" fillId="53" borderId="43">
      <alignment horizontal="left" vertical="center"/>
      <protection locked="0" hidden="1"/>
    </xf>
    <xf numFmtId="189" fontId="21" fillId="0" borderId="0" applyFont="0" applyFill="0" applyBorder="0" applyAlignment="0" applyProtection="0">
      <alignment vertical="center"/>
    </xf>
    <xf numFmtId="0" fontId="90" fillId="0" borderId="28" applyNumberFormat="0" applyFill="0" applyAlignment="0" applyProtection="0">
      <alignment vertical="center"/>
    </xf>
    <xf numFmtId="0" fontId="0" fillId="19" borderId="27" applyNumberFormat="0" applyFont="0" applyAlignment="0" applyProtection="0">
      <alignment vertical="center"/>
    </xf>
    <xf numFmtId="0" fontId="77" fillId="66" borderId="0" applyNumberFormat="0" applyBorder="0" applyAlignment="0" applyProtection="0">
      <alignment vertical="center"/>
    </xf>
    <xf numFmtId="0" fontId="137" fillId="70" borderId="14">
      <alignment vertical="center"/>
      <protection locked="0"/>
    </xf>
    <xf numFmtId="0" fontId="21" fillId="0" borderId="0">
      <alignment vertical="center"/>
    </xf>
    <xf numFmtId="0" fontId="21" fillId="0" borderId="0">
      <alignment vertical="center"/>
    </xf>
    <xf numFmtId="0" fontId="102" fillId="0" borderId="0" applyNumberFormat="0" applyFill="0" applyBorder="0" applyAlignment="0" applyProtection="0">
      <alignment vertical="center"/>
    </xf>
    <xf numFmtId="0" fontId="93" fillId="26" borderId="0" applyNumberFormat="0" applyBorder="0" applyAlignment="0" applyProtection="0">
      <alignment vertical="center"/>
    </xf>
    <xf numFmtId="0" fontId="40" fillId="53"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83" fillId="9" borderId="0" applyNumberFormat="0" applyBorder="0" applyAlignment="0" applyProtection="0">
      <alignment vertical="center"/>
    </xf>
    <xf numFmtId="0" fontId="21" fillId="0" borderId="0">
      <alignment vertical="center"/>
    </xf>
    <xf numFmtId="0" fontId="77" fillId="64" borderId="0" applyNumberFormat="0" applyBorder="0" applyAlignment="0" applyProtection="0">
      <alignment vertical="center"/>
    </xf>
    <xf numFmtId="0" fontId="129" fillId="0" borderId="0">
      <alignment vertical="center"/>
    </xf>
    <xf numFmtId="38" fontId="21" fillId="0" borderId="0" applyFont="0" applyFill="0" applyBorder="0" applyAlignment="0" applyProtection="0">
      <alignment vertical="center"/>
    </xf>
    <xf numFmtId="0" fontId="21" fillId="0" borderId="0">
      <alignment vertical="center"/>
    </xf>
    <xf numFmtId="0" fontId="115" fillId="0" borderId="20" applyNumberFormat="0" applyFill="0" applyProtection="0">
      <alignment horizontal="center" vertical="center"/>
    </xf>
    <xf numFmtId="0" fontId="78" fillId="67" borderId="0" applyNumberFormat="0" applyBorder="0" applyAlignment="0" applyProtection="0">
      <alignment vertical="center"/>
    </xf>
    <xf numFmtId="9" fontId="21" fillId="0" borderId="0" applyFont="0" applyFill="0" applyBorder="0" applyAlignment="0" applyProtection="0">
      <alignment vertical="center"/>
    </xf>
    <xf numFmtId="0" fontId="57" fillId="0" borderId="25" applyNumberFormat="0" applyFill="0" applyAlignment="0" applyProtection="0">
      <alignment vertical="center"/>
    </xf>
    <xf numFmtId="37" fontId="135" fillId="0" borderId="0">
      <alignment vertical="center"/>
    </xf>
    <xf numFmtId="0" fontId="102" fillId="0" borderId="35">
      <alignment horizontal="center" vertical="center"/>
    </xf>
    <xf numFmtId="0" fontId="71" fillId="0" borderId="21" applyNumberFormat="0" applyFill="0" applyAlignment="0" applyProtection="0">
      <alignment vertical="center"/>
    </xf>
    <xf numFmtId="37" fontId="135" fillId="0" borderId="0">
      <alignment vertical="center"/>
    </xf>
    <xf numFmtId="0" fontId="102" fillId="0" borderId="35">
      <alignment horizontal="center" vertical="center"/>
    </xf>
    <xf numFmtId="0" fontId="40" fillId="19" borderId="0" applyNumberFormat="0" applyBorder="0" applyAlignment="0" applyProtection="0">
      <alignment vertical="center"/>
    </xf>
    <xf numFmtId="0" fontId="78" fillId="67" borderId="0" applyNumberFormat="0" applyBorder="0" applyAlignment="0" applyProtection="0">
      <alignment vertical="center"/>
    </xf>
    <xf numFmtId="9" fontId="21" fillId="0" borderId="0" applyFont="0" applyFill="0" applyBorder="0" applyAlignment="0" applyProtection="0">
      <alignment vertical="center"/>
    </xf>
    <xf numFmtId="0" fontId="142" fillId="0" borderId="0">
      <alignment vertical="top"/>
      <protection locked="0"/>
    </xf>
    <xf numFmtId="0" fontId="21" fillId="0" borderId="0">
      <alignment vertical="center"/>
    </xf>
    <xf numFmtId="0" fontId="110" fillId="0" borderId="0">
      <alignment vertical="center"/>
    </xf>
    <xf numFmtId="0" fontId="40" fillId="54" borderId="0" applyNumberFormat="0" applyBorder="0" applyAlignment="0" applyProtection="0">
      <alignment vertical="center"/>
    </xf>
    <xf numFmtId="0" fontId="83" fillId="19" borderId="1" applyNumberFormat="0" applyBorder="0" applyAlignment="0" applyProtection="0">
      <alignment vertical="center"/>
    </xf>
    <xf numFmtId="0" fontId="0" fillId="0" borderId="0">
      <alignment vertical="center"/>
    </xf>
    <xf numFmtId="0" fontId="77" fillId="56" borderId="0" applyNumberFormat="0" applyBorder="0" applyAlignment="0" applyProtection="0">
      <alignment vertical="center"/>
    </xf>
    <xf numFmtId="0" fontId="21" fillId="0" borderId="0">
      <alignment vertical="center"/>
    </xf>
    <xf numFmtId="0" fontId="102" fillId="0" borderId="35">
      <alignment horizontal="center" vertical="center"/>
    </xf>
    <xf numFmtId="0" fontId="102" fillId="0" borderId="35">
      <alignment horizontal="center" vertical="center"/>
    </xf>
    <xf numFmtId="0" fontId="72" fillId="0" borderId="10" applyNumberFormat="0" applyFill="0" applyProtection="0">
      <alignment horizontal="right" vertical="center"/>
    </xf>
    <xf numFmtId="0" fontId="72" fillId="0" borderId="10" applyNumberFormat="0" applyFill="0" applyProtection="0">
      <alignment horizontal="right" vertical="center"/>
    </xf>
    <xf numFmtId="15" fontId="21" fillId="0" borderId="0" applyFont="0" applyFill="0" applyBorder="0" applyAlignment="0" applyProtection="0">
      <alignment vertical="center"/>
    </xf>
    <xf numFmtId="4" fontId="21" fillId="0" borderId="0" applyFont="0" applyFill="0" applyBorder="0" applyAlignment="0" applyProtection="0">
      <alignment vertical="center"/>
    </xf>
    <xf numFmtId="0" fontId="0" fillId="0" borderId="0">
      <alignment vertical="center"/>
    </xf>
    <xf numFmtId="0" fontId="72" fillId="0" borderId="10" applyNumberFormat="0" applyFill="0" applyProtection="0">
      <alignment horizontal="right" vertical="center"/>
    </xf>
    <xf numFmtId="0" fontId="101" fillId="0" borderId="38" applyNumberFormat="0" applyFill="0" applyAlignment="0" applyProtection="0">
      <alignment vertical="center"/>
    </xf>
    <xf numFmtId="0" fontId="21" fillId="0" borderId="0">
      <alignment vertical="center"/>
    </xf>
    <xf numFmtId="0" fontId="108" fillId="0" borderId="0" applyNumberFormat="0" applyFill="0" applyBorder="0" applyAlignment="0" applyProtection="0">
      <alignment vertical="center"/>
    </xf>
    <xf numFmtId="0" fontId="57" fillId="0" borderId="25" applyNumberFormat="0" applyFill="0" applyAlignment="0" applyProtection="0">
      <alignment vertical="center"/>
    </xf>
    <xf numFmtId="9" fontId="21" fillId="0" borderId="0" applyFont="0" applyFill="0" applyBorder="0" applyAlignment="0" applyProtection="0">
      <alignment vertical="center"/>
    </xf>
    <xf numFmtId="0" fontId="102" fillId="0" borderId="35">
      <alignment horizontal="center" vertical="center"/>
    </xf>
    <xf numFmtId="0" fontId="102" fillId="0" borderId="35">
      <alignment horizontal="center" vertical="center"/>
    </xf>
    <xf numFmtId="0" fontId="143" fillId="0" borderId="0">
      <alignment vertical="center"/>
    </xf>
    <xf numFmtId="1" fontId="72" fillId="0" borderId="20" applyFill="0" applyProtection="0">
      <alignment horizontal="center" vertical="center"/>
    </xf>
    <xf numFmtId="0" fontId="0" fillId="2"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0" fontId="101" fillId="0" borderId="0" applyNumberForma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cellStyleXfs>
  <cellXfs count="670">
    <xf numFmtId="0" fontId="0" fillId="0" borderId="0" xfId="0" applyAlignment="1"/>
    <xf numFmtId="0" fontId="1" fillId="0" borderId="0" xfId="701" applyFont="1">
      <alignment vertical="center"/>
    </xf>
    <xf numFmtId="0" fontId="2" fillId="0" borderId="0" xfId="701" applyFont="1">
      <alignment vertical="center"/>
    </xf>
    <xf numFmtId="0" fontId="2" fillId="0" borderId="0" xfId="701" applyFont="1" applyAlignment="1">
      <alignment vertical="center"/>
    </xf>
    <xf numFmtId="0" fontId="3" fillId="0" borderId="0" xfId="701">
      <alignment vertical="center"/>
    </xf>
    <xf numFmtId="201" fontId="4" fillId="0" borderId="0" xfId="701" applyNumberFormat="1" applyFont="1" applyFill="1" applyAlignment="1">
      <alignment vertical="center"/>
    </xf>
    <xf numFmtId="201" fontId="5" fillId="0" borderId="0" xfId="701" applyNumberFormat="1" applyFont="1" applyFill="1" applyAlignment="1">
      <alignment vertical="center"/>
    </xf>
    <xf numFmtId="201" fontId="3" fillId="0" borderId="0" xfId="701" applyNumberFormat="1">
      <alignment vertical="center"/>
    </xf>
    <xf numFmtId="201" fontId="6" fillId="0" borderId="0" xfId="701" applyNumberFormat="1" applyFont="1" applyFill="1" applyAlignment="1">
      <alignment horizontal="center" vertical="center" wrapText="1"/>
    </xf>
    <xf numFmtId="201" fontId="7" fillId="0" borderId="0" xfId="701" applyNumberFormat="1" applyFont="1" applyFill="1" applyBorder="1" applyAlignment="1">
      <alignment vertical="center" wrapText="1"/>
    </xf>
    <xf numFmtId="201" fontId="4" fillId="0" borderId="0" xfId="701" applyNumberFormat="1" applyFont="1" applyFill="1" applyAlignment="1">
      <alignment horizontal="right" vertical="center"/>
    </xf>
    <xf numFmtId="201" fontId="8" fillId="0" borderId="1" xfId="701" applyNumberFormat="1" applyFont="1" applyFill="1" applyBorder="1" applyAlignment="1">
      <alignment horizontal="center" vertical="center" wrapText="1"/>
    </xf>
    <xf numFmtId="201" fontId="9" fillId="0" borderId="1" xfId="701" applyNumberFormat="1" applyFont="1" applyFill="1" applyBorder="1" applyAlignment="1">
      <alignment horizontal="center" vertical="center"/>
    </xf>
    <xf numFmtId="201" fontId="10" fillId="0" borderId="2" xfId="701" applyNumberFormat="1" applyFont="1" applyBorder="1" applyAlignment="1">
      <alignment horizontal="center" vertical="center"/>
    </xf>
    <xf numFmtId="201" fontId="10" fillId="0" borderId="3" xfId="701" applyNumberFormat="1" applyFont="1" applyBorder="1" applyAlignment="1">
      <alignment horizontal="center" vertical="center"/>
    </xf>
    <xf numFmtId="201" fontId="10" fillId="0" borderId="4" xfId="701" applyNumberFormat="1" applyFont="1" applyBorder="1" applyAlignment="1">
      <alignment horizontal="center" vertical="center"/>
    </xf>
    <xf numFmtId="201" fontId="11" fillId="0" borderId="1" xfId="701" applyNumberFormat="1" applyFont="1" applyFill="1" applyBorder="1" applyAlignment="1">
      <alignment horizontal="center" vertical="center"/>
    </xf>
    <xf numFmtId="184" fontId="4" fillId="0" borderId="1" xfId="475" applyNumberFormat="1" applyFont="1" applyFill="1" applyBorder="1" applyAlignment="1">
      <alignment horizontal="center" vertical="center" wrapText="1"/>
    </xf>
    <xf numFmtId="184" fontId="2" fillId="0" borderId="1" xfId="475" applyNumberFormat="1" applyFont="1" applyBorder="1" applyAlignment="1">
      <alignment horizontal="center" vertical="center" wrapText="1"/>
    </xf>
    <xf numFmtId="0" fontId="12" fillId="0" borderId="0" xfId="903" applyFont="1" applyFill="1" applyAlignment="1">
      <alignment vertical="center"/>
    </xf>
    <xf numFmtId="0" fontId="3" fillId="0" borderId="0" xfId="903" applyFont="1" applyFill="1" applyBorder="1" applyAlignment="1">
      <alignment vertical="center"/>
    </xf>
    <xf numFmtId="0" fontId="3" fillId="0" borderId="0" xfId="903" applyFont="1" applyFill="1" applyAlignment="1">
      <alignment vertical="center"/>
    </xf>
    <xf numFmtId="0" fontId="13" fillId="0" borderId="0" xfId="903" applyFont="1" applyFill="1" applyAlignment="1">
      <alignment vertical="center"/>
    </xf>
    <xf numFmtId="0" fontId="14" fillId="0" borderId="0" xfId="903" applyFont="1" applyFill="1" applyAlignment="1">
      <alignment horizontal="center" vertical="center"/>
    </xf>
    <xf numFmtId="0" fontId="6" fillId="0" borderId="0" xfId="903" applyFont="1" applyFill="1" applyAlignment="1">
      <alignment horizontal="center" vertical="center"/>
    </xf>
    <xf numFmtId="0" fontId="15" fillId="0" borderId="0" xfId="903" applyFont="1" applyFill="1" applyBorder="1" applyAlignment="1">
      <alignment vertical="center"/>
    </xf>
    <xf numFmtId="0" fontId="16" fillId="0" borderId="0" xfId="903" applyFont="1" applyFill="1" applyBorder="1" applyAlignment="1">
      <alignment vertical="center"/>
    </xf>
    <xf numFmtId="0" fontId="15" fillId="0" borderId="0" xfId="903" applyFont="1" applyFill="1" applyBorder="1" applyAlignment="1">
      <alignment horizontal="right" vertical="center"/>
    </xf>
    <xf numFmtId="0" fontId="17" fillId="0" borderId="1" xfId="903" applyFont="1" applyFill="1" applyBorder="1" applyAlignment="1">
      <alignment horizontal="center" vertical="center"/>
    </xf>
    <xf numFmtId="0" fontId="18" fillId="0" borderId="1" xfId="903" applyFont="1" applyFill="1" applyBorder="1" applyAlignment="1">
      <alignment horizontal="center" vertical="center"/>
    </xf>
    <xf numFmtId="0" fontId="19" fillId="0" borderId="1" xfId="903" applyFont="1" applyFill="1" applyBorder="1" applyAlignment="1">
      <alignment horizontal="center" vertical="center"/>
    </xf>
    <xf numFmtId="178" fontId="20" fillId="0" borderId="1" xfId="431" applyNumberFormat="1" applyFont="1" applyFill="1" applyBorder="1" applyAlignment="1">
      <alignment horizontal="center" vertical="center" wrapText="1"/>
    </xf>
    <xf numFmtId="0" fontId="20" fillId="0" borderId="1" xfId="903" applyFont="1" applyFill="1" applyBorder="1" applyAlignment="1">
      <alignment horizontal="center" vertical="center"/>
    </xf>
    <xf numFmtId="185" fontId="17" fillId="0" borderId="1" xfId="782" applyNumberFormat="1" applyFont="1" applyFill="1" applyBorder="1" applyAlignment="1">
      <alignment horizontal="center" vertical="center" wrapText="1"/>
    </xf>
    <xf numFmtId="185" fontId="20" fillId="0" borderId="1" xfId="1155" applyNumberFormat="1" applyFont="1" applyFill="1" applyBorder="1" applyAlignment="1">
      <alignment horizontal="center" vertical="center" wrapText="1"/>
    </xf>
    <xf numFmtId="202" fontId="20" fillId="0" borderId="1" xfId="916" applyNumberFormat="1" applyFont="1" applyFill="1" applyBorder="1" applyAlignment="1">
      <alignment horizontal="center" vertical="center" wrapText="1"/>
    </xf>
    <xf numFmtId="202" fontId="3" fillId="0" borderId="0" xfId="731" applyNumberFormat="1" applyFont="1" applyFill="1">
      <alignment vertical="center"/>
    </xf>
    <xf numFmtId="0" fontId="15" fillId="0" borderId="1" xfId="903" applyFont="1" applyFill="1" applyBorder="1" applyAlignment="1">
      <alignment horizontal="center" vertical="center"/>
    </xf>
    <xf numFmtId="185" fontId="15" fillId="0" borderId="1" xfId="782" applyNumberFormat="1" applyFont="1" applyFill="1" applyBorder="1" applyAlignment="1">
      <alignment horizontal="center" vertical="center" wrapText="1"/>
    </xf>
    <xf numFmtId="185" fontId="16" fillId="0" borderId="1" xfId="1155" applyNumberFormat="1" applyFont="1" applyFill="1" applyBorder="1" applyAlignment="1">
      <alignment horizontal="center" vertical="center" wrapText="1"/>
    </xf>
    <xf numFmtId="0" fontId="17" fillId="0" borderId="1" xfId="903" applyFont="1" applyFill="1" applyBorder="1" applyAlignment="1">
      <alignment horizontal="center" vertical="center" wrapText="1"/>
    </xf>
    <xf numFmtId="185" fontId="20" fillId="0" borderId="1" xfId="782" applyNumberFormat="1" applyFont="1" applyFill="1" applyBorder="1" applyAlignment="1">
      <alignment horizontal="center" vertical="center" wrapText="1"/>
    </xf>
    <xf numFmtId="202" fontId="17" fillId="0" borderId="1" xfId="731" applyNumberFormat="1" applyFont="1" applyFill="1" applyBorder="1" applyAlignment="1">
      <alignment horizontal="center" vertical="center" wrapText="1"/>
    </xf>
    <xf numFmtId="185" fontId="16" fillId="0" borderId="1" xfId="782" applyNumberFormat="1" applyFont="1" applyFill="1" applyBorder="1" applyAlignment="1">
      <alignment horizontal="center" vertical="center" wrapText="1"/>
    </xf>
    <xf numFmtId="185" fontId="17" fillId="0" borderId="1" xfId="903" applyNumberFormat="1" applyFont="1" applyFill="1" applyBorder="1" applyAlignment="1">
      <alignment horizontal="center" vertical="center" wrapText="1"/>
    </xf>
    <xf numFmtId="185" fontId="20" fillId="0" borderId="1" xfId="903" applyNumberFormat="1" applyFont="1" applyFill="1" applyBorder="1" applyAlignment="1">
      <alignment horizontal="center" vertical="center" wrapText="1"/>
    </xf>
    <xf numFmtId="185" fontId="15" fillId="0" borderId="1" xfId="903" applyNumberFormat="1" applyFont="1" applyFill="1" applyBorder="1" applyAlignment="1">
      <alignment horizontal="center" vertical="center" wrapText="1"/>
    </xf>
    <xf numFmtId="185" fontId="16" fillId="0" borderId="1" xfId="903" applyNumberFormat="1" applyFont="1" applyFill="1" applyBorder="1" applyAlignment="1">
      <alignment horizontal="center" vertical="center" wrapText="1"/>
    </xf>
    <xf numFmtId="179" fontId="3" fillId="0" borderId="0" xfId="903" applyNumberFormat="1" applyFont="1" applyFill="1" applyAlignment="1">
      <alignment vertical="center"/>
    </xf>
    <xf numFmtId="43" fontId="3" fillId="0" borderId="0" xfId="903" applyNumberFormat="1" applyFont="1" applyFill="1" applyAlignment="1">
      <alignment vertical="center"/>
    </xf>
    <xf numFmtId="0" fontId="3" fillId="0" borderId="0" xfId="512" applyFont="1" applyFill="1" applyAlignment="1">
      <alignment horizontal="center" vertical="center" wrapText="1"/>
    </xf>
    <xf numFmtId="0" fontId="3" fillId="0" borderId="0" xfId="512" applyFont="1" applyFill="1" applyAlignment="1">
      <alignment vertical="center" wrapText="1"/>
    </xf>
    <xf numFmtId="0" fontId="14" fillId="0" borderId="0" xfId="512" applyFont="1" applyFill="1" applyAlignment="1">
      <alignment horizontal="center" vertical="center" wrapText="1"/>
    </xf>
    <xf numFmtId="0" fontId="15" fillId="0" borderId="0" xfId="512" applyFont="1" applyFill="1" applyAlignment="1">
      <alignment horizontal="left" vertical="center" wrapText="1"/>
    </xf>
    <xf numFmtId="0" fontId="15" fillId="0" borderId="0" xfId="512" applyFont="1" applyFill="1" applyAlignment="1">
      <alignment horizontal="center" vertical="center" wrapText="1"/>
    </xf>
    <xf numFmtId="0" fontId="15" fillId="0" borderId="0" xfId="512" applyFont="1" applyFill="1" applyAlignment="1">
      <alignment vertical="center" wrapText="1"/>
    </xf>
    <xf numFmtId="0" fontId="15" fillId="0" borderId="0" xfId="512" applyFont="1" applyFill="1" applyAlignment="1">
      <alignment horizontal="right" vertical="center" wrapText="1"/>
    </xf>
    <xf numFmtId="0" fontId="17" fillId="0" borderId="1" xfId="512" applyFont="1" applyFill="1" applyBorder="1" applyAlignment="1">
      <alignment horizontal="center" vertical="center" wrapText="1"/>
    </xf>
    <xf numFmtId="185" fontId="17" fillId="0" borderId="1" xfId="512" applyNumberFormat="1" applyFont="1" applyFill="1" applyBorder="1" applyAlignment="1">
      <alignment horizontal="left" vertical="center"/>
    </xf>
    <xf numFmtId="185" fontId="17" fillId="0" borderId="1" xfId="346" applyNumberFormat="1" applyFont="1" applyFill="1" applyBorder="1" applyAlignment="1">
      <alignment horizontal="center" vertical="center" wrapText="1"/>
    </xf>
    <xf numFmtId="185" fontId="17" fillId="0" borderId="1" xfId="512" applyNumberFormat="1" applyFont="1" applyFill="1" applyBorder="1" applyAlignment="1">
      <alignment horizontal="left" vertical="center" wrapText="1"/>
    </xf>
    <xf numFmtId="185" fontId="17" fillId="0" borderId="1" xfId="346" applyNumberFormat="1" applyFont="1" applyFill="1" applyBorder="1" applyAlignment="1">
      <alignment horizontal="right" vertical="center" wrapText="1"/>
    </xf>
    <xf numFmtId="185" fontId="15" fillId="0" borderId="1" xfId="512" applyNumberFormat="1" applyFont="1" applyFill="1" applyBorder="1" applyAlignment="1">
      <alignment horizontal="left" vertical="center"/>
    </xf>
    <xf numFmtId="185" fontId="15" fillId="0" borderId="1" xfId="346" applyNumberFormat="1" applyFont="1" applyFill="1" applyBorder="1" applyAlignment="1">
      <alignment horizontal="center" vertical="center" wrapText="1"/>
    </xf>
    <xf numFmtId="185" fontId="15" fillId="0" borderId="1" xfId="512" applyNumberFormat="1" applyFont="1" applyFill="1" applyBorder="1" applyAlignment="1">
      <alignment horizontal="left" vertical="center" wrapText="1"/>
    </xf>
    <xf numFmtId="185" fontId="15" fillId="0" borderId="1" xfId="346" applyNumberFormat="1" applyFont="1" applyFill="1" applyBorder="1" applyAlignment="1">
      <alignment horizontal="right" vertical="center" wrapText="1"/>
    </xf>
    <xf numFmtId="185" fontId="17" fillId="0" borderId="1" xfId="512" applyNumberFormat="1" applyFont="1" applyFill="1" applyBorder="1" applyAlignment="1">
      <alignment horizontal="center" vertical="center"/>
    </xf>
    <xf numFmtId="185" fontId="17" fillId="0" borderId="1" xfId="512" applyNumberFormat="1" applyFont="1" applyFill="1" applyBorder="1" applyAlignment="1">
      <alignment horizontal="center" vertical="center" wrapText="1"/>
    </xf>
    <xf numFmtId="179" fontId="3" fillId="0" borderId="0" xfId="512" applyNumberFormat="1" applyFont="1" applyFill="1" applyAlignment="1">
      <alignment vertical="center" wrapText="1"/>
    </xf>
    <xf numFmtId="185" fontId="3" fillId="0" borderId="0" xfId="512" applyNumberFormat="1" applyFont="1" applyFill="1" applyAlignment="1">
      <alignment vertical="center" wrapText="1"/>
    </xf>
    <xf numFmtId="0" fontId="16" fillId="0" borderId="0" xfId="431" applyFont="1" applyFill="1" applyAlignment="1">
      <alignment vertical="center"/>
    </xf>
    <xf numFmtId="185" fontId="17" fillId="0" borderId="1" xfId="1155" applyNumberFormat="1" applyFont="1" applyFill="1" applyBorder="1" applyAlignment="1">
      <alignment horizontal="center" vertical="center" wrapText="1"/>
    </xf>
    <xf numFmtId="0" fontId="15" fillId="0" borderId="1" xfId="903" applyFont="1" applyFill="1" applyBorder="1" applyAlignment="1">
      <alignment horizontal="center" vertical="center" wrapText="1"/>
    </xf>
    <xf numFmtId="185" fontId="15" fillId="0" borderId="1" xfId="1155" applyNumberFormat="1" applyFont="1" applyFill="1" applyBorder="1" applyAlignment="1">
      <alignment horizontal="center" vertical="center" wrapText="1"/>
    </xf>
    <xf numFmtId="185" fontId="3" fillId="0" borderId="0" xfId="903" applyNumberFormat="1" applyFont="1" applyFill="1" applyAlignment="1">
      <alignment vertical="center"/>
    </xf>
    <xf numFmtId="202" fontId="15" fillId="0" borderId="1" xfId="731" applyNumberFormat="1" applyFont="1" applyFill="1" applyBorder="1" applyAlignment="1">
      <alignment horizontal="center" vertical="center" wrapText="1"/>
    </xf>
    <xf numFmtId="0" fontId="21" fillId="0" borderId="0" xfId="612" applyFont="1" applyAlignment="1"/>
    <xf numFmtId="0" fontId="21" fillId="0" borderId="0" xfId="612" applyFill="1" applyAlignment="1"/>
    <xf numFmtId="0" fontId="21" fillId="0" borderId="0" xfId="612" applyFont="1" applyFill="1" applyAlignment="1"/>
    <xf numFmtId="0" fontId="21" fillId="0" borderId="0" xfId="612" applyAlignment="1"/>
    <xf numFmtId="0" fontId="6" fillId="0" borderId="0" xfId="612" applyNumberFormat="1" applyFont="1" applyFill="1" applyAlignment="1" applyProtection="1">
      <alignment horizontal="center" vertical="center" wrapText="1"/>
    </xf>
    <xf numFmtId="0" fontId="15" fillId="0" borderId="0" xfId="1027" applyFont="1" applyAlignment="1" applyProtection="1">
      <alignment horizontal="left" vertical="center"/>
    </xf>
    <xf numFmtId="0" fontId="22" fillId="0" borderId="0" xfId="1027" applyFont="1" applyAlignment="1"/>
    <xf numFmtId="192" fontId="16" fillId="0" borderId="0" xfId="1027" applyNumberFormat="1" applyFont="1" applyAlignment="1"/>
    <xf numFmtId="203" fontId="22" fillId="0" borderId="0" xfId="1027" applyNumberFormat="1" applyFont="1" applyFill="1" applyBorder="1" applyAlignment="1" applyProtection="1">
      <alignment horizontal="right" vertical="center"/>
    </xf>
    <xf numFmtId="2" fontId="20" fillId="0" borderId="1" xfId="1027" applyNumberFormat="1" applyFont="1" applyFill="1" applyBorder="1" applyAlignment="1" applyProtection="1">
      <alignment horizontal="center" vertical="center" wrapText="1"/>
    </xf>
    <xf numFmtId="178" fontId="20" fillId="0" borderId="1" xfId="431" applyNumberFormat="1" applyFont="1" applyBorder="1" applyAlignment="1">
      <alignment horizontal="center" vertical="center" wrapText="1"/>
    </xf>
    <xf numFmtId="0" fontId="21" fillId="0" borderId="0" xfId="612" applyAlignment="1">
      <alignment horizontal="center" vertical="center"/>
    </xf>
    <xf numFmtId="49" fontId="20" fillId="0" borderId="1" xfId="1027" applyNumberFormat="1" applyFont="1" applyFill="1" applyBorder="1" applyAlignment="1" applyProtection="1">
      <alignment horizontal="left" vertical="center" wrapText="1"/>
    </xf>
    <xf numFmtId="184" fontId="20" fillId="0" borderId="1" xfId="1298" applyNumberFormat="1" applyFont="1" applyFill="1" applyBorder="1" applyAlignment="1">
      <alignment horizontal="center" vertical="center" wrapText="1"/>
    </xf>
    <xf numFmtId="184" fontId="20" fillId="0" borderId="1" xfId="24" applyNumberFormat="1" applyFont="1" applyFill="1" applyBorder="1" applyAlignment="1" applyProtection="1">
      <alignment horizontal="center" vertical="center" wrapText="1"/>
    </xf>
    <xf numFmtId="202" fontId="20" fillId="0" borderId="1" xfId="37" applyNumberFormat="1" applyFont="1" applyFill="1" applyBorder="1" applyAlignment="1">
      <alignment horizontal="center" vertical="center" wrapText="1"/>
    </xf>
    <xf numFmtId="0" fontId="23" fillId="0" borderId="0" xfId="1272" applyFont="1" applyAlignment="1">
      <alignment horizontal="center" vertical="center"/>
    </xf>
    <xf numFmtId="49" fontId="16" fillId="0" borderId="1" xfId="1027" applyNumberFormat="1" applyFont="1" applyFill="1" applyBorder="1" applyAlignment="1" applyProtection="1">
      <alignment horizontal="left" vertical="center" wrapText="1"/>
    </xf>
    <xf numFmtId="184" fontId="16" fillId="0" borderId="1" xfId="1298" applyNumberFormat="1" applyFont="1" applyFill="1" applyBorder="1" applyAlignment="1">
      <alignment horizontal="center" vertical="center" wrapText="1"/>
    </xf>
    <xf numFmtId="184" fontId="16" fillId="0" borderId="1" xfId="508" applyNumberFormat="1" applyFont="1" applyFill="1" applyBorder="1" applyAlignment="1">
      <alignment horizontal="center" vertical="center" wrapText="1"/>
    </xf>
    <xf numFmtId="184" fontId="16" fillId="0" borderId="1" xfId="24" applyNumberFormat="1" applyFont="1" applyFill="1" applyBorder="1" applyAlignment="1" applyProtection="1">
      <alignment horizontal="center" vertical="center" wrapText="1"/>
    </xf>
    <xf numFmtId="184" fontId="24" fillId="0" borderId="1" xfId="1298" applyNumberFormat="1" applyFont="1" applyFill="1" applyBorder="1" applyAlignment="1">
      <alignment horizontal="center" vertical="center" wrapText="1"/>
    </xf>
    <xf numFmtId="184" fontId="20" fillId="0" borderId="1" xfId="24" applyNumberFormat="1" applyFont="1" applyFill="1" applyBorder="1" applyAlignment="1">
      <alignment horizontal="center" vertical="center" wrapText="1"/>
    </xf>
    <xf numFmtId="49" fontId="20" fillId="0" borderId="1" xfId="1027" applyNumberFormat="1" applyFont="1" applyFill="1" applyBorder="1" applyAlignment="1" applyProtection="1">
      <alignment horizontal="center" vertical="center" wrapText="1"/>
    </xf>
    <xf numFmtId="184" fontId="21" fillId="0" borderId="0" xfId="612" applyNumberFormat="1" applyAlignment="1"/>
    <xf numFmtId="0" fontId="15" fillId="0" borderId="0" xfId="660" applyFont="1" applyAlignment="1" applyProtection="1">
      <alignment horizontal="left" vertical="center"/>
    </xf>
    <xf numFmtId="0" fontId="22" fillId="0" borderId="0" xfId="660" applyFont="1" applyAlignment="1"/>
    <xf numFmtId="192" fontId="22" fillId="0" borderId="0" xfId="660" applyNumberFormat="1" applyFont="1" applyAlignment="1"/>
    <xf numFmtId="203" fontId="11" fillId="0" borderId="0" xfId="660" applyNumberFormat="1" applyFont="1" applyFill="1" applyBorder="1" applyAlignment="1" applyProtection="1">
      <alignment horizontal="right" vertical="center"/>
    </xf>
    <xf numFmtId="2" fontId="20" fillId="0" borderId="1" xfId="426" applyNumberFormat="1" applyFont="1" applyFill="1" applyBorder="1" applyAlignment="1" applyProtection="1">
      <alignment horizontal="center" vertical="center" wrapText="1"/>
    </xf>
    <xf numFmtId="49" fontId="20" fillId="0" borderId="1" xfId="225" applyNumberFormat="1" applyFont="1" applyFill="1" applyBorder="1" applyAlignment="1" applyProtection="1">
      <alignment horizontal="left" vertical="center"/>
    </xf>
    <xf numFmtId="184" fontId="25" fillId="0" borderId="1" xfId="24" applyNumberFormat="1" applyFont="1" applyFill="1" applyBorder="1" applyAlignment="1">
      <alignment horizontal="center" vertical="center" wrapText="1"/>
    </xf>
    <xf numFmtId="202" fontId="25" fillId="0" borderId="1" xfId="37" applyNumberFormat="1" applyFont="1" applyFill="1" applyBorder="1" applyAlignment="1">
      <alignment horizontal="center" vertical="center" wrapText="1"/>
    </xf>
    <xf numFmtId="49" fontId="16" fillId="0" borderId="1" xfId="225" applyNumberFormat="1" applyFont="1" applyFill="1" applyBorder="1" applyAlignment="1" applyProtection="1">
      <alignment horizontal="left" vertical="center"/>
    </xf>
    <xf numFmtId="184" fontId="26" fillId="0" borderId="1" xfId="24" applyNumberFormat="1" applyFont="1" applyFill="1" applyBorder="1" applyAlignment="1">
      <alignment horizontal="center" vertical="center" wrapText="1"/>
    </xf>
    <xf numFmtId="184" fontId="26" fillId="0" borderId="1" xfId="24" applyNumberFormat="1" applyFont="1" applyFill="1" applyBorder="1" applyAlignment="1" applyProtection="1">
      <alignment horizontal="center" vertical="center" wrapText="1"/>
    </xf>
    <xf numFmtId="49" fontId="15" fillId="0" borderId="1" xfId="538" applyNumberFormat="1" applyFont="1" applyBorder="1" applyAlignment="1">
      <alignment horizontal="left" vertical="center" wrapText="1"/>
    </xf>
    <xf numFmtId="49" fontId="20" fillId="0" borderId="1" xfId="538" applyNumberFormat="1" applyFont="1" applyFill="1" applyBorder="1" applyAlignment="1" applyProtection="1">
      <alignment horizontal="distributed" vertical="center"/>
    </xf>
    <xf numFmtId="202" fontId="26" fillId="0" borderId="1" xfId="1027" applyNumberFormat="1" applyFont="1" applyFill="1" applyBorder="1" applyAlignment="1" applyProtection="1">
      <alignment horizontal="center" vertical="center" wrapText="1"/>
    </xf>
    <xf numFmtId="184" fontId="26" fillId="0" borderId="1" xfId="117" applyNumberFormat="1" applyFont="1" applyFill="1" applyBorder="1" applyAlignment="1">
      <alignment horizontal="center" vertical="center" wrapText="1"/>
    </xf>
    <xf numFmtId="0" fontId="21" fillId="0" borderId="0" xfId="612" applyAlignment="1">
      <alignment vertical="center"/>
    </xf>
    <xf numFmtId="0" fontId="16" fillId="0" borderId="0" xfId="612" applyFont="1" applyFill="1" applyAlignment="1" applyProtection="1">
      <alignment horizontal="left" vertical="center"/>
    </xf>
    <xf numFmtId="4" fontId="16" fillId="0" borderId="0" xfId="612" applyNumberFormat="1" applyFont="1" applyFill="1" applyAlignment="1" applyProtection="1">
      <alignment horizontal="right" vertical="center"/>
    </xf>
    <xf numFmtId="192" fontId="26" fillId="0" borderId="0" xfId="612" applyNumberFormat="1" applyFont="1" applyFill="1" applyAlignment="1">
      <alignment vertical="center"/>
    </xf>
    <xf numFmtId="0" fontId="16" fillId="0" borderId="0" xfId="612" applyFont="1" applyFill="1" applyAlignment="1">
      <alignment horizontal="right" vertical="center"/>
    </xf>
    <xf numFmtId="0" fontId="20" fillId="0" borderId="1" xfId="535" applyNumberFormat="1" applyFont="1" applyFill="1" applyBorder="1" applyAlignment="1" applyProtection="1">
      <alignment horizontal="center" vertical="center"/>
    </xf>
    <xf numFmtId="49" fontId="20" fillId="0" borderId="1" xfId="229" applyNumberFormat="1" applyFont="1" applyFill="1" applyBorder="1" applyAlignment="1" applyProtection="1">
      <alignment vertical="center"/>
    </xf>
    <xf numFmtId="184" fontId="25" fillId="0" borderId="1" xfId="117" applyNumberFormat="1" applyFont="1" applyFill="1" applyBorder="1" applyAlignment="1">
      <alignment horizontal="center" vertical="center" wrapText="1"/>
    </xf>
    <xf numFmtId="0" fontId="23" fillId="0" borderId="0" xfId="1272" applyFont="1">
      <alignment vertical="center"/>
    </xf>
    <xf numFmtId="49" fontId="16" fillId="0" borderId="1" xfId="229" applyNumberFormat="1" applyFont="1" applyFill="1" applyBorder="1" applyAlignment="1" applyProtection="1">
      <alignment vertical="center"/>
    </xf>
    <xf numFmtId="184" fontId="26" fillId="0" borderId="1" xfId="572" applyNumberFormat="1" applyFont="1" applyFill="1" applyBorder="1" applyAlignment="1">
      <alignment horizontal="center" vertical="center" wrapText="1"/>
    </xf>
    <xf numFmtId="184" fontId="25" fillId="0" borderId="1" xfId="572" applyNumberFormat="1" applyFont="1" applyFill="1" applyBorder="1" applyAlignment="1">
      <alignment horizontal="center" vertical="center" wrapText="1"/>
    </xf>
    <xf numFmtId="202" fontId="26" fillId="0" borderId="1" xfId="0" applyNumberFormat="1" applyFont="1" applyFill="1" applyBorder="1" applyAlignment="1">
      <alignment horizontal="center" vertical="center" wrapText="1"/>
    </xf>
    <xf numFmtId="0" fontId="16" fillId="0" borderId="0" xfId="1154" applyFont="1" applyAlignment="1"/>
    <xf numFmtId="0" fontId="21" fillId="0" borderId="0" xfId="1154" applyAlignment="1"/>
    <xf numFmtId="0" fontId="21" fillId="0" borderId="0" xfId="1154" applyAlignment="1">
      <alignment horizontal="center"/>
    </xf>
    <xf numFmtId="0" fontId="21" fillId="0" borderId="0" xfId="1154" applyFill="1" applyAlignment="1">
      <alignment horizontal="center"/>
    </xf>
    <xf numFmtId="0" fontId="14" fillId="2" borderId="0" xfId="1226" applyFont="1" applyFill="1" applyAlignment="1">
      <alignment horizontal="center" vertical="center" shrinkToFit="1"/>
    </xf>
    <xf numFmtId="0" fontId="27" fillId="2" borderId="0" xfId="1226" applyFont="1" applyFill="1" applyAlignment="1">
      <alignment vertical="center" shrinkToFit="1"/>
    </xf>
    <xf numFmtId="0" fontId="15" fillId="2" borderId="0" xfId="1226" applyFont="1" applyFill="1" applyAlignment="1">
      <alignment horizontal="left" vertical="center" wrapText="1"/>
    </xf>
    <xf numFmtId="0" fontId="15" fillId="2" borderId="0" xfId="1226" applyFont="1" applyFill="1" applyAlignment="1">
      <alignment horizontal="center" vertical="center" wrapText="1"/>
    </xf>
    <xf numFmtId="0" fontId="16" fillId="2" borderId="0" xfId="1154" applyFont="1" applyFill="1" applyAlignment="1">
      <alignment horizontal="center" vertical="center"/>
    </xf>
    <xf numFmtId="178" fontId="21" fillId="2" borderId="0" xfId="390" applyNumberFormat="1" applyFont="1" applyFill="1" applyBorder="1" applyAlignment="1">
      <alignment vertical="center"/>
    </xf>
    <xf numFmtId="0" fontId="20" fillId="2" borderId="1" xfId="390" applyFont="1" applyFill="1" applyBorder="1" applyAlignment="1">
      <alignment horizontal="distributed" vertical="center" wrapText="1" indent="3"/>
    </xf>
    <xf numFmtId="0" fontId="21" fillId="2" borderId="0" xfId="1154" applyFill="1" applyAlignment="1"/>
    <xf numFmtId="49" fontId="20" fillId="0" borderId="1" xfId="0" applyNumberFormat="1" applyFont="1" applyFill="1" applyBorder="1" applyAlignment="1" applyProtection="1">
      <alignment vertical="center" wrapText="1"/>
    </xf>
    <xf numFmtId="184" fontId="17" fillId="0" borderId="1" xfId="0" applyNumberFormat="1" applyFont="1" applyBorder="1" applyAlignment="1">
      <alignment horizontal="center" vertical="center" wrapText="1"/>
    </xf>
    <xf numFmtId="0" fontId="21" fillId="2" borderId="0" xfId="671" applyFill="1" applyAlignment="1"/>
    <xf numFmtId="0" fontId="16" fillId="0" borderId="1" xfId="1154" applyNumberFormat="1" applyFont="1" applyFill="1" applyBorder="1" applyAlignment="1">
      <alignment horizontal="left" vertical="center" wrapText="1"/>
    </xf>
    <xf numFmtId="184" fontId="16" fillId="0" borderId="1" xfId="431" applyNumberFormat="1" applyFont="1" applyBorder="1" applyAlignment="1">
      <alignment horizontal="center" vertical="center" wrapText="1"/>
    </xf>
    <xf numFmtId="184" fontId="16" fillId="0" borderId="1" xfId="431" applyNumberFormat="1" applyFont="1" applyFill="1" applyBorder="1" applyAlignment="1">
      <alignment horizontal="center" vertical="center" wrapText="1"/>
    </xf>
    <xf numFmtId="184" fontId="20" fillId="0" borderId="1" xfId="431" applyNumberFormat="1" applyFont="1" applyBorder="1" applyAlignment="1">
      <alignment horizontal="center" vertical="center" wrapText="1"/>
    </xf>
    <xf numFmtId="0" fontId="16" fillId="0" borderId="1" xfId="180" applyNumberFormat="1" applyFont="1" applyFill="1" applyBorder="1" applyAlignment="1">
      <alignment horizontal="left" vertical="center" wrapText="1"/>
    </xf>
    <xf numFmtId="0" fontId="17" fillId="0" borderId="1" xfId="0" applyFont="1" applyBorder="1" applyAlignment="1">
      <alignment horizontal="distributed" vertical="center" wrapText="1"/>
    </xf>
    <xf numFmtId="0" fontId="20" fillId="0" borderId="1" xfId="390" applyFont="1" applyFill="1" applyBorder="1" applyAlignment="1">
      <alignment horizontal="left" vertical="center" wrapText="1"/>
    </xf>
    <xf numFmtId="0" fontId="16" fillId="0" borderId="1" xfId="180" applyNumberFormat="1" applyFont="1" applyFill="1" applyBorder="1" applyAlignment="1">
      <alignment horizontal="left" vertical="center" wrapText="1" indent="2"/>
    </xf>
    <xf numFmtId="0" fontId="20" fillId="0" borderId="1" xfId="180" applyNumberFormat="1" applyFont="1" applyFill="1" applyBorder="1" applyAlignment="1">
      <alignment horizontal="left" vertical="center" wrapText="1"/>
    </xf>
    <xf numFmtId="184" fontId="20" fillId="0" borderId="1" xfId="431" applyNumberFormat="1" applyFont="1" applyFill="1" applyBorder="1" applyAlignment="1">
      <alignment horizontal="center" vertical="center" wrapText="1"/>
    </xf>
    <xf numFmtId="0" fontId="20" fillId="2" borderId="1" xfId="431" applyFont="1" applyFill="1" applyBorder="1" applyAlignment="1">
      <alignment horizontal="distributed" vertical="center" wrapText="1"/>
    </xf>
    <xf numFmtId="184" fontId="20" fillId="2" borderId="1" xfId="431" applyNumberFormat="1" applyFont="1" applyFill="1" applyBorder="1" applyAlignment="1">
      <alignment horizontal="center" vertical="center" wrapText="1"/>
    </xf>
    <xf numFmtId="41" fontId="21" fillId="0" borderId="0" xfId="1154" applyNumberFormat="1" applyAlignment="1">
      <alignment horizontal="center"/>
    </xf>
    <xf numFmtId="41" fontId="21" fillId="0" borderId="0" xfId="1154" applyNumberFormat="1" applyFill="1" applyAlignment="1">
      <alignment horizontal="center"/>
    </xf>
    <xf numFmtId="0" fontId="21" fillId="0" borderId="0" xfId="1154" applyFill="1" applyAlignment="1"/>
    <xf numFmtId="0" fontId="14" fillId="0" borderId="0" xfId="1226" applyFont="1" applyFill="1" applyAlignment="1">
      <alignment horizontal="center" vertical="center" shrinkToFit="1"/>
    </xf>
    <xf numFmtId="203" fontId="16" fillId="0" borderId="0" xfId="916" applyNumberFormat="1" applyFont="1" applyFill="1" applyBorder="1" applyAlignment="1" applyProtection="1">
      <alignment horizontal="left" vertical="center"/>
    </xf>
    <xf numFmtId="0" fontId="16" fillId="0" borderId="0" xfId="1154" applyFont="1" applyFill="1" applyBorder="1" applyAlignment="1">
      <alignment horizontal="center" vertical="center"/>
    </xf>
    <xf numFmtId="0" fontId="16" fillId="0" borderId="0" xfId="1154" applyFont="1" applyFill="1" applyAlignment="1">
      <alignment horizontal="center" vertical="center"/>
    </xf>
    <xf numFmtId="203" fontId="22" fillId="0" borderId="0" xfId="916" applyNumberFormat="1" applyFont="1" applyFill="1" applyBorder="1" applyAlignment="1" applyProtection="1">
      <alignment horizontal="center" vertical="center"/>
    </xf>
    <xf numFmtId="0" fontId="20" fillId="0" borderId="1" xfId="1154" applyFont="1" applyFill="1" applyBorder="1" applyAlignment="1">
      <alignment horizontal="center" vertical="center" wrapText="1"/>
    </xf>
    <xf numFmtId="184" fontId="20" fillId="0" borderId="1" xfId="467" applyNumberFormat="1" applyFont="1" applyFill="1" applyBorder="1" applyAlignment="1">
      <alignment horizontal="center" vertical="center" wrapText="1"/>
    </xf>
    <xf numFmtId="0" fontId="28" fillId="2" borderId="0" xfId="1272" applyFont="1" applyFill="1">
      <alignment vertical="center"/>
    </xf>
    <xf numFmtId="184" fontId="16" fillId="0" borderId="1" xfId="467" applyNumberFormat="1" applyFont="1" applyFill="1" applyBorder="1" applyAlignment="1">
      <alignment horizontal="center" vertical="center" wrapText="1"/>
    </xf>
    <xf numFmtId="184" fontId="2" fillId="0" borderId="1" xfId="0" applyNumberFormat="1" applyFont="1" applyFill="1" applyBorder="1" applyAlignment="1">
      <alignment horizontal="center" vertical="center" wrapText="1"/>
    </xf>
    <xf numFmtId="184" fontId="11" fillId="0" borderId="1" xfId="0" applyNumberFormat="1" applyFont="1" applyFill="1" applyBorder="1" applyAlignment="1">
      <alignment horizontal="center" vertical="center" wrapText="1"/>
    </xf>
    <xf numFmtId="184" fontId="16" fillId="0" borderId="1" xfId="0" applyNumberFormat="1" applyFont="1" applyFill="1" applyBorder="1" applyAlignment="1" applyProtection="1">
      <alignment horizontal="center" vertical="center" wrapText="1"/>
    </xf>
    <xf numFmtId="184" fontId="15" fillId="0" borderId="1" xfId="0" applyNumberFormat="1" applyFont="1" applyFill="1" applyBorder="1" applyAlignment="1">
      <alignment horizontal="center" vertical="center" wrapText="1"/>
    </xf>
    <xf numFmtId="49" fontId="16" fillId="0" borderId="1" xfId="0" applyNumberFormat="1" applyFont="1" applyFill="1" applyBorder="1" applyAlignment="1" applyProtection="1">
      <alignment vertical="center" wrapText="1"/>
    </xf>
    <xf numFmtId="184" fontId="16" fillId="0" borderId="1" xfId="1226" applyNumberFormat="1" applyFont="1" applyFill="1" applyBorder="1" applyAlignment="1">
      <alignment horizontal="center" vertical="center" wrapText="1"/>
    </xf>
    <xf numFmtId="184" fontId="20" fillId="0" borderId="1" xfId="0" applyNumberFormat="1" applyFont="1" applyFill="1" applyBorder="1" applyAlignment="1" applyProtection="1">
      <alignment horizontal="center" vertical="center" wrapText="1"/>
    </xf>
    <xf numFmtId="184" fontId="20" fillId="0" borderId="1" xfId="1226" applyNumberFormat="1" applyFont="1" applyFill="1" applyBorder="1" applyAlignment="1">
      <alignment horizontal="center" vertical="center" wrapText="1"/>
    </xf>
    <xf numFmtId="49" fontId="16" fillId="0" borderId="1" xfId="0" applyNumberFormat="1" applyFont="1" applyFill="1" applyBorder="1" applyAlignment="1" applyProtection="1">
      <alignment horizontal="left" vertical="center" wrapText="1"/>
    </xf>
    <xf numFmtId="0" fontId="23" fillId="0" borderId="0" xfId="431" applyFont="1" applyFill="1" applyAlignment="1" applyProtection="1">
      <alignment vertical="center"/>
    </xf>
    <xf numFmtId="0" fontId="29" fillId="0" borderId="0" xfId="431" applyFont="1" applyFill="1" applyAlignment="1" applyProtection="1">
      <alignment horizontal="center" vertical="center"/>
    </xf>
    <xf numFmtId="0" fontId="29" fillId="0" borderId="0" xfId="431" applyFont="1" applyFill="1" applyAlignment="1" applyProtection="1">
      <alignment vertical="center"/>
    </xf>
    <xf numFmtId="0" fontId="21" fillId="0" borderId="0" xfId="431" applyFont="1" applyFill="1" applyAlignment="1" applyProtection="1">
      <alignment vertical="center"/>
    </xf>
    <xf numFmtId="0" fontId="16" fillId="0" borderId="0" xfId="431" applyFont="1" applyFill="1" applyAlignment="1" applyProtection="1">
      <alignment horizontal="center" vertical="center"/>
    </xf>
    <xf numFmtId="178" fontId="21" fillId="0" borderId="0" xfId="431" applyNumberFormat="1" applyFont="1" applyFill="1" applyAlignment="1" applyProtection="1">
      <alignment vertical="center"/>
    </xf>
    <xf numFmtId="184" fontId="21" fillId="0" borderId="0" xfId="1154" applyNumberFormat="1" applyFont="1" applyFill="1" applyAlignment="1" applyProtection="1"/>
    <xf numFmtId="0" fontId="6" fillId="0" borderId="0" xfId="431" applyFont="1" applyFill="1" applyAlignment="1" applyProtection="1">
      <alignment horizontal="center" vertical="center"/>
    </xf>
    <xf numFmtId="0" fontId="16" fillId="0" borderId="0" xfId="431" applyFont="1" applyFill="1" applyAlignment="1" applyProtection="1">
      <alignment vertical="center"/>
    </xf>
    <xf numFmtId="178" fontId="16" fillId="0" borderId="0" xfId="431" applyNumberFormat="1" applyFont="1" applyFill="1" applyBorder="1" applyAlignment="1" applyProtection="1">
      <alignment horizontal="right" vertical="center"/>
    </xf>
    <xf numFmtId="184" fontId="23" fillId="0" borderId="0" xfId="1154" applyNumberFormat="1" applyFont="1" applyFill="1" applyAlignment="1" applyProtection="1"/>
    <xf numFmtId="178" fontId="20" fillId="0" borderId="5" xfId="431" applyNumberFormat="1" applyFont="1" applyFill="1" applyBorder="1" applyAlignment="1" applyProtection="1">
      <alignment horizontal="center" vertical="center" wrapText="1"/>
    </xf>
    <xf numFmtId="0" fontId="20" fillId="0" borderId="1" xfId="431" applyFont="1" applyFill="1" applyBorder="1" applyAlignment="1" applyProtection="1">
      <alignment horizontal="distributed" vertical="center" wrapText="1" indent="3"/>
    </xf>
    <xf numFmtId="178" fontId="20" fillId="0" borderId="1" xfId="431" applyNumberFormat="1" applyFont="1" applyFill="1" applyBorder="1" applyAlignment="1" applyProtection="1">
      <alignment horizontal="center" vertical="center" wrapText="1"/>
    </xf>
    <xf numFmtId="0" fontId="29" fillId="0" borderId="0" xfId="431" applyFont="1" applyFill="1" applyAlignment="1" applyProtection="1">
      <alignment horizontal="center" vertical="center" wrapText="1"/>
    </xf>
    <xf numFmtId="0" fontId="17" fillId="3" borderId="6" xfId="0" applyFont="1" applyFill="1" applyBorder="1" applyAlignment="1" applyProtection="1">
      <alignment horizontal="left" vertical="center"/>
    </xf>
    <xf numFmtId="49" fontId="17" fillId="3" borderId="1" xfId="0" applyNumberFormat="1" applyFont="1" applyFill="1" applyBorder="1" applyAlignment="1" applyProtection="1">
      <alignment horizontal="left" vertical="center" wrapText="1"/>
    </xf>
    <xf numFmtId="3" fontId="20" fillId="0" borderId="1" xfId="0" applyNumberFormat="1" applyFont="1" applyFill="1" applyBorder="1" applyAlignment="1" applyProtection="1">
      <alignment horizontal="center" vertical="center"/>
      <protection locked="0"/>
    </xf>
    <xf numFmtId="3" fontId="25" fillId="0" borderId="1" xfId="0" applyNumberFormat="1" applyFont="1" applyFill="1" applyBorder="1" applyAlignment="1" applyProtection="1">
      <alignment horizontal="center" vertical="center"/>
      <protection locked="0"/>
    </xf>
    <xf numFmtId="202" fontId="25" fillId="0" borderId="1" xfId="37" applyNumberFormat="1" applyFont="1" applyFill="1" applyBorder="1" applyAlignment="1" applyProtection="1">
      <alignment horizontal="center" vertical="center" wrapText="1" shrinkToFit="1"/>
      <protection locked="0"/>
    </xf>
    <xf numFmtId="0" fontId="23" fillId="0" borderId="0" xfId="1272" applyFont="1" applyFill="1" applyAlignment="1" applyProtection="1">
      <alignment vertical="center"/>
    </xf>
    <xf numFmtId="0" fontId="15" fillId="3" borderId="6" xfId="0" applyFont="1" applyFill="1" applyBorder="1" applyAlignment="1" applyProtection="1">
      <alignment horizontal="left" vertical="center"/>
    </xf>
    <xf numFmtId="49" fontId="15" fillId="3" borderId="1" xfId="0" applyNumberFormat="1" applyFont="1" applyFill="1" applyBorder="1" applyAlignment="1" applyProtection="1">
      <alignment horizontal="left" vertical="center" wrapText="1"/>
    </xf>
    <xf numFmtId="3" fontId="16" fillId="0" borderId="1" xfId="0" applyNumberFormat="1" applyFont="1" applyFill="1" applyBorder="1" applyAlignment="1" applyProtection="1">
      <alignment horizontal="center" vertical="center"/>
      <protection locked="0"/>
    </xf>
    <xf numFmtId="3" fontId="26" fillId="0" borderId="1" xfId="0" applyNumberFormat="1" applyFont="1" applyFill="1" applyBorder="1" applyAlignment="1" applyProtection="1">
      <alignment horizontal="center" vertical="center"/>
      <protection locked="0"/>
    </xf>
    <xf numFmtId="3" fontId="16" fillId="0" borderId="7" xfId="0" applyNumberFormat="1" applyFont="1" applyFill="1" applyBorder="1" applyAlignment="1" applyProtection="1">
      <alignment horizontal="center" vertical="center"/>
    </xf>
    <xf numFmtId="3" fontId="26" fillId="0" borderId="7" xfId="0" applyNumberFormat="1" applyFont="1" applyFill="1" applyBorder="1" applyAlignment="1" applyProtection="1">
      <alignment horizontal="center" vertical="center"/>
      <protection locked="0"/>
    </xf>
    <xf numFmtId="49" fontId="16" fillId="3" borderId="1" xfId="0" applyNumberFormat="1" applyFont="1" applyFill="1" applyBorder="1" applyAlignment="1" applyProtection="1">
      <alignment horizontal="left" vertical="center" wrapText="1"/>
    </xf>
    <xf numFmtId="3" fontId="16" fillId="0" borderId="5" xfId="0" applyNumberFormat="1" applyFont="1" applyFill="1" applyBorder="1" applyAlignment="1" applyProtection="1">
      <alignment horizontal="center" vertical="center"/>
      <protection locked="0"/>
    </xf>
    <xf numFmtId="3" fontId="30" fillId="0" borderId="1" xfId="0" applyNumberFormat="1" applyFont="1" applyFill="1" applyBorder="1" applyAlignment="1" applyProtection="1">
      <alignment horizontal="center" vertical="center"/>
      <protection locked="0"/>
    </xf>
    <xf numFmtId="3" fontId="16" fillId="0" borderId="8" xfId="0" applyNumberFormat="1" applyFont="1" applyFill="1" applyBorder="1" applyAlignment="1" applyProtection="1">
      <alignment horizontal="center" vertical="center"/>
    </xf>
    <xf numFmtId="0" fontId="21" fillId="0" borderId="1" xfId="431" applyFont="1" applyFill="1" applyBorder="1" applyAlignment="1" applyProtection="1">
      <alignment vertical="center"/>
    </xf>
    <xf numFmtId="0" fontId="15" fillId="4" borderId="6" xfId="0" applyFont="1" applyFill="1" applyBorder="1" applyAlignment="1" applyProtection="1">
      <alignment horizontal="left" vertical="center"/>
    </xf>
    <xf numFmtId="3" fontId="15" fillId="4" borderId="0" xfId="0" applyNumberFormat="1" applyFont="1" applyFill="1" applyBorder="1" applyAlignment="1" applyProtection="1">
      <alignment horizontal="right" vertical="center"/>
      <protection locked="0"/>
    </xf>
    <xf numFmtId="3" fontId="3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2" fillId="0" borderId="0" xfId="0" applyFont="1" applyFill="1" applyAlignment="1"/>
    <xf numFmtId="3" fontId="33" fillId="0" borderId="9" xfId="0" applyNumberFormat="1" applyFont="1" applyFill="1" applyBorder="1" applyAlignment="1">
      <alignment horizontal="right" vertical="center"/>
    </xf>
    <xf numFmtId="202" fontId="25" fillId="0" borderId="10" xfId="37" applyNumberFormat="1" applyFont="1" applyFill="1" applyBorder="1" applyAlignment="1" applyProtection="1">
      <alignment horizontal="center" vertical="center" wrapText="1" shrinkToFit="1"/>
      <protection locked="0"/>
    </xf>
    <xf numFmtId="3" fontId="33" fillId="0" borderId="11" xfId="0" applyNumberFormat="1" applyFont="1" applyFill="1" applyBorder="1" applyAlignment="1">
      <alignment horizontal="right" vertical="center"/>
    </xf>
    <xf numFmtId="202" fontId="25" fillId="0" borderId="12" xfId="37" applyNumberFormat="1" applyFont="1" applyFill="1" applyBorder="1" applyAlignment="1" applyProtection="1">
      <alignment horizontal="center" vertical="center" wrapText="1" shrinkToFit="1"/>
      <protection locked="0"/>
    </xf>
    <xf numFmtId="0" fontId="34" fillId="0" borderId="0" xfId="0" applyFont="1" applyFill="1" applyAlignment="1"/>
    <xf numFmtId="0" fontId="34" fillId="0" borderId="0" xfId="0" applyFont="1" applyFill="1" applyAlignment="1"/>
    <xf numFmtId="49" fontId="15" fillId="4" borderId="6" xfId="0" applyNumberFormat="1" applyFont="1" applyFill="1" applyBorder="1" applyAlignment="1" applyProtection="1">
      <alignment horizontal="left" vertical="center" wrapText="1"/>
    </xf>
    <xf numFmtId="49" fontId="15" fillId="0" borderId="1" xfId="0" applyNumberFormat="1" applyFont="1" applyFill="1" applyBorder="1" applyAlignment="1" applyProtection="1">
      <alignment horizontal="left" vertical="center" wrapText="1"/>
    </xf>
    <xf numFmtId="3" fontId="33" fillId="0" borderId="13" xfId="0" applyNumberFormat="1" applyFont="1" applyFill="1" applyBorder="1" applyAlignment="1">
      <alignment horizontal="right" vertical="center"/>
    </xf>
    <xf numFmtId="202" fontId="25" fillId="0" borderId="14" xfId="37" applyNumberFormat="1" applyFont="1" applyFill="1" applyBorder="1" applyAlignment="1" applyProtection="1">
      <alignment horizontal="center" vertical="center" wrapText="1" shrinkToFit="1"/>
      <protection locked="0"/>
    </xf>
    <xf numFmtId="3" fontId="33" fillId="0" borderId="15" xfId="0" applyNumberFormat="1" applyFont="1" applyFill="1" applyBorder="1" applyAlignment="1">
      <alignment horizontal="right" vertical="center"/>
    </xf>
    <xf numFmtId="49" fontId="17" fillId="3" borderId="6" xfId="0" applyNumberFormat="1" applyFont="1" applyFill="1" applyBorder="1" applyAlignment="1" applyProtection="1">
      <alignment horizontal="left" vertical="center" wrapText="1"/>
    </xf>
    <xf numFmtId="49" fontId="15" fillId="3" borderId="6" xfId="0" applyNumberFormat="1" applyFont="1" applyFill="1" applyBorder="1" applyAlignment="1" applyProtection="1">
      <alignment horizontal="left" vertical="center" wrapText="1"/>
    </xf>
    <xf numFmtId="49" fontId="35" fillId="3" borderId="6" xfId="0" applyNumberFormat="1" applyFont="1" applyFill="1" applyBorder="1" applyAlignment="1" applyProtection="1">
      <alignment horizontal="distributed" vertical="center"/>
    </xf>
    <xf numFmtId="49" fontId="35" fillId="3" borderId="1" xfId="0" applyNumberFormat="1" applyFont="1" applyFill="1" applyBorder="1" applyAlignment="1" applyProtection="1">
      <alignment horizontal="distributed" vertical="center" wrapText="1"/>
    </xf>
    <xf numFmtId="49" fontId="17" fillId="0" borderId="5" xfId="271" applyNumberFormat="1" applyFont="1" applyFill="1" applyBorder="1" applyAlignment="1" applyProtection="1">
      <alignment horizontal="left" vertical="center"/>
    </xf>
    <xf numFmtId="0" fontId="20" fillId="0" borderId="1" xfId="431" applyFont="1" applyFill="1" applyBorder="1" applyAlignment="1" applyProtection="1">
      <alignment horizontal="left" vertical="center" wrapText="1"/>
    </xf>
    <xf numFmtId="0" fontId="20" fillId="2" borderId="1" xfId="431" applyFont="1" applyFill="1" applyBorder="1" applyAlignment="1" applyProtection="1">
      <alignment horizontal="left" vertical="center" wrapText="1"/>
    </xf>
    <xf numFmtId="49" fontId="15" fillId="0" borderId="5" xfId="271" applyNumberFormat="1" applyFont="1" applyFill="1" applyBorder="1" applyAlignment="1" applyProtection="1">
      <alignment horizontal="left" vertical="center"/>
    </xf>
    <xf numFmtId="0" fontId="16" fillId="2" borderId="1" xfId="431" applyFont="1" applyFill="1" applyBorder="1" applyAlignment="1" applyProtection="1">
      <alignment horizontal="left" vertical="center" wrapText="1"/>
    </xf>
    <xf numFmtId="49" fontId="16" fillId="0" borderId="5" xfId="431" applyNumberFormat="1" applyFont="1" applyFill="1" applyBorder="1" applyAlignment="1" applyProtection="1">
      <alignment horizontal="left" vertical="center"/>
    </xf>
    <xf numFmtId="0" fontId="16" fillId="0" borderId="1" xfId="431" applyFont="1" applyFill="1" applyBorder="1" applyAlignment="1" applyProtection="1">
      <alignment horizontal="left" vertical="center" wrapText="1"/>
    </xf>
    <xf numFmtId="3" fontId="16" fillId="0" borderId="1" xfId="0" applyNumberFormat="1" applyFont="1" applyFill="1" applyBorder="1" applyAlignment="1" applyProtection="1">
      <alignment horizontal="center" vertical="center"/>
    </xf>
    <xf numFmtId="0" fontId="20" fillId="0" borderId="1" xfId="1272" applyFont="1" applyFill="1" applyBorder="1" applyAlignment="1" applyProtection="1">
      <alignment horizontal="left" vertical="center" wrapText="1"/>
    </xf>
    <xf numFmtId="3" fontId="20" fillId="0" borderId="1" xfId="0" applyNumberFormat="1" applyFont="1" applyFill="1" applyBorder="1" applyAlignment="1" applyProtection="1">
      <alignment horizontal="center" vertical="center"/>
    </xf>
    <xf numFmtId="3" fontId="25" fillId="0" borderId="1" xfId="0" applyNumberFormat="1" applyFont="1" applyFill="1" applyBorder="1" applyAlignment="1" applyProtection="1">
      <alignment horizontal="center" vertical="center"/>
    </xf>
    <xf numFmtId="0" fontId="16" fillId="0" borderId="1" xfId="1272" applyFont="1" applyFill="1" applyBorder="1" applyAlignment="1" applyProtection="1">
      <alignment horizontal="left" vertical="center" wrapText="1" indent="1"/>
    </xf>
    <xf numFmtId="184" fontId="20" fillId="0" borderId="1" xfId="0" applyNumberFormat="1" applyFont="1" applyFill="1" applyBorder="1" applyAlignment="1" applyProtection="1">
      <alignment horizontal="center" vertical="center"/>
      <protection locked="0"/>
    </xf>
    <xf numFmtId="0" fontId="21" fillId="0" borderId="5" xfId="431" applyFont="1" applyFill="1" applyBorder="1" applyAlignment="1" applyProtection="1">
      <alignment horizontal="left" vertical="center"/>
    </xf>
    <xf numFmtId="0" fontId="20" fillId="0" borderId="1" xfId="431" applyFont="1" applyFill="1" applyBorder="1" applyAlignment="1" applyProtection="1">
      <alignment horizontal="distributed" vertical="center" wrapText="1"/>
    </xf>
    <xf numFmtId="0" fontId="16" fillId="0" borderId="0" xfId="431" applyFont="1" applyFill="1" applyAlignment="1" applyProtection="1">
      <alignment vertical="center" wrapText="1"/>
    </xf>
    <xf numFmtId="0" fontId="16" fillId="0" borderId="0" xfId="431" applyFont="1" applyFill="1" applyAlignment="1" applyProtection="1">
      <alignment horizontal="center" vertical="center" wrapText="1"/>
    </xf>
    <xf numFmtId="3" fontId="16" fillId="0" borderId="0" xfId="431" applyNumberFormat="1" applyFont="1" applyFill="1" applyAlignment="1" applyProtection="1">
      <alignment horizontal="center" vertical="center"/>
    </xf>
    <xf numFmtId="0" fontId="23" fillId="0" borderId="0" xfId="431" applyFont="1" applyFill="1" applyAlignment="1">
      <alignment vertical="center"/>
    </xf>
    <xf numFmtId="0" fontId="29" fillId="0" borderId="0" xfId="431" applyFont="1" applyFill="1" applyAlignment="1">
      <alignment horizontal="center" vertical="center"/>
    </xf>
    <xf numFmtId="0" fontId="21" fillId="0" borderId="0" xfId="431" applyFont="1" applyFill="1" applyAlignment="1">
      <alignment vertical="center"/>
    </xf>
    <xf numFmtId="178" fontId="21" fillId="0" borderId="0" xfId="431" applyNumberFormat="1" applyFont="1" applyFill="1" applyAlignment="1">
      <alignment vertical="center"/>
    </xf>
    <xf numFmtId="0" fontId="6" fillId="0" borderId="0" xfId="431" applyFont="1" applyFill="1" applyAlignment="1">
      <alignment horizontal="center" vertical="center"/>
    </xf>
    <xf numFmtId="178" fontId="16" fillId="0" borderId="0" xfId="431" applyNumberFormat="1" applyFont="1" applyFill="1" applyAlignment="1">
      <alignment horizontal="right" vertical="center"/>
    </xf>
    <xf numFmtId="178" fontId="20" fillId="0" borderId="5" xfId="431" applyNumberFormat="1" applyFont="1" applyFill="1" applyBorder="1" applyAlignment="1">
      <alignment horizontal="center" vertical="center" wrapText="1"/>
    </xf>
    <xf numFmtId="0" fontId="20" fillId="0" borderId="1" xfId="431" applyFont="1" applyFill="1" applyBorder="1" applyAlignment="1">
      <alignment horizontal="distributed" vertical="center" wrapText="1" indent="3"/>
    </xf>
    <xf numFmtId="0" fontId="36" fillId="0" borderId="0" xfId="715" applyFont="1" applyFill="1" applyAlignment="1">
      <alignment vertical="center" wrapText="1"/>
    </xf>
    <xf numFmtId="3" fontId="25" fillId="3" borderId="1" xfId="0" applyNumberFormat="1" applyFont="1" applyFill="1" applyBorder="1" applyAlignment="1" applyProtection="1">
      <alignment horizontal="center" vertical="center"/>
      <protection locked="0"/>
    </xf>
    <xf numFmtId="0" fontId="23" fillId="0" borderId="0" xfId="1272" applyFont="1" applyFill="1" applyAlignment="1">
      <alignment vertical="center"/>
    </xf>
    <xf numFmtId="49" fontId="17" fillId="0" borderId="1" xfId="0" applyNumberFormat="1" applyFont="1" applyFill="1" applyBorder="1" applyAlignment="1" applyProtection="1">
      <alignment horizontal="left" vertical="center" wrapText="1"/>
    </xf>
    <xf numFmtId="3" fontId="16" fillId="5" borderId="16" xfId="0" applyNumberFormat="1" applyFont="1" applyFill="1" applyBorder="1" applyAlignment="1" applyProtection="1">
      <alignment horizontal="center" vertical="center"/>
      <protection locked="0"/>
    </xf>
    <xf numFmtId="3" fontId="15" fillId="0" borderId="16" xfId="0" applyNumberFormat="1" applyFont="1" applyFill="1" applyBorder="1" applyAlignment="1">
      <alignment horizontal="center" vertical="center"/>
    </xf>
    <xf numFmtId="3" fontId="37" fillId="3" borderId="1" xfId="0" applyNumberFormat="1" applyFont="1" applyFill="1" applyBorder="1" applyAlignment="1" applyProtection="1">
      <alignment horizontal="center" vertical="center"/>
      <protection locked="0"/>
    </xf>
    <xf numFmtId="3" fontId="37" fillId="0" borderId="1" xfId="0" applyNumberFormat="1" applyFont="1" applyFill="1" applyBorder="1" applyAlignment="1" applyProtection="1">
      <alignment horizontal="center" vertical="center"/>
      <protection locked="0"/>
    </xf>
    <xf numFmtId="0" fontId="16" fillId="3" borderId="6" xfId="0" applyFont="1" applyFill="1" applyBorder="1" applyAlignment="1" applyProtection="1">
      <alignment vertical="center"/>
    </xf>
    <xf numFmtId="49" fontId="20" fillId="3" borderId="1" xfId="0" applyNumberFormat="1" applyFont="1" applyFill="1" applyBorder="1" applyAlignment="1" applyProtection="1">
      <alignment vertical="center" wrapText="1"/>
    </xf>
    <xf numFmtId="49" fontId="16" fillId="3" borderId="1" xfId="0" applyNumberFormat="1" applyFont="1" applyFill="1" applyBorder="1" applyAlignment="1" applyProtection="1">
      <alignment vertical="center" wrapText="1"/>
    </xf>
    <xf numFmtId="3" fontId="26" fillId="3" borderId="1" xfId="0" applyNumberFormat="1" applyFont="1" applyFill="1" applyBorder="1" applyAlignment="1" applyProtection="1">
      <alignment horizontal="center" vertical="center"/>
      <protection locked="0"/>
    </xf>
    <xf numFmtId="0" fontId="20" fillId="0" borderId="5" xfId="431" applyFont="1" applyFill="1" applyBorder="1" applyAlignment="1">
      <alignment horizontal="left" vertical="center"/>
    </xf>
    <xf numFmtId="0" fontId="20" fillId="0" borderId="1" xfId="1272" applyFont="1" applyFill="1" applyBorder="1" applyAlignment="1">
      <alignment horizontal="left" vertical="center"/>
    </xf>
    <xf numFmtId="0" fontId="20" fillId="0" borderId="5" xfId="431" applyFont="1" applyFill="1" applyBorder="1" applyAlignment="1" applyProtection="1">
      <alignment horizontal="left" vertical="center"/>
    </xf>
    <xf numFmtId="0" fontId="16" fillId="0" borderId="1" xfId="431" applyFont="1" applyFill="1" applyBorder="1" applyAlignment="1" applyProtection="1">
      <alignment horizontal="left" vertical="center" wrapText="1" indent="2"/>
    </xf>
    <xf numFmtId="0" fontId="21" fillId="0" borderId="0" xfId="431" applyFont="1" applyFill="1" applyAlignment="1">
      <alignment horizontal="center" vertical="center"/>
    </xf>
    <xf numFmtId="3" fontId="20" fillId="2" borderId="1"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horizontal="center" vertical="center"/>
      <protection locked="0"/>
    </xf>
    <xf numFmtId="0" fontId="20" fillId="0" borderId="1" xfId="1272" applyFont="1" applyFill="1" applyBorder="1" applyAlignment="1" applyProtection="1">
      <alignment horizontal="left" vertical="center"/>
    </xf>
    <xf numFmtId="0" fontId="16" fillId="2" borderId="1" xfId="1272" applyFont="1" applyFill="1" applyBorder="1" applyAlignment="1" applyProtection="1">
      <alignment horizontal="left" vertical="center"/>
    </xf>
    <xf numFmtId="0" fontId="16" fillId="0" borderId="5" xfId="431" applyFont="1" applyFill="1" applyBorder="1" applyAlignment="1" applyProtection="1">
      <alignment horizontal="left" vertical="center"/>
    </xf>
    <xf numFmtId="0" fontId="16" fillId="0" borderId="1" xfId="431" applyFont="1" applyFill="1" applyBorder="1" applyAlignment="1" applyProtection="1">
      <alignment horizontal="left" vertical="center"/>
    </xf>
    <xf numFmtId="3" fontId="16" fillId="3" borderId="1" xfId="0" applyNumberFormat="1" applyFont="1" applyFill="1" applyBorder="1" applyAlignment="1" applyProtection="1">
      <alignment horizontal="center" vertical="center"/>
      <protection locked="0"/>
    </xf>
    <xf numFmtId="0" fontId="16" fillId="0" borderId="1" xfId="431" applyFont="1" applyFill="1" applyBorder="1" applyAlignment="1" applyProtection="1">
      <alignment horizontal="left" vertical="center" wrapText="1" indent="3"/>
    </xf>
    <xf numFmtId="3" fontId="16" fillId="2" borderId="1" xfId="0" applyNumberFormat="1" applyFont="1" applyFill="1" applyBorder="1" applyAlignment="1" applyProtection="1">
      <alignment horizontal="center" vertical="center"/>
    </xf>
    <xf numFmtId="0" fontId="16" fillId="0" borderId="5" xfId="431" applyFont="1" applyFill="1" applyBorder="1" applyAlignment="1">
      <alignment vertical="center"/>
    </xf>
    <xf numFmtId="0" fontId="20" fillId="0" borderId="1" xfId="431" applyFont="1" applyFill="1" applyBorder="1" applyAlignment="1">
      <alignment horizontal="distributed" vertical="center"/>
    </xf>
    <xf numFmtId="0" fontId="16" fillId="0" borderId="0" xfId="431" applyFont="1" applyFill="1" applyAlignment="1">
      <alignment vertical="center" wrapText="1"/>
    </xf>
    <xf numFmtId="3" fontId="21" fillId="0" borderId="0" xfId="431" applyNumberFormat="1" applyFont="1" applyFill="1" applyAlignment="1">
      <alignment vertical="center"/>
    </xf>
    <xf numFmtId="0" fontId="0" fillId="0" borderId="0" xfId="0" applyFont="1" applyFill="1" applyBorder="1" applyAlignment="1"/>
    <xf numFmtId="0" fontId="0" fillId="4" borderId="0" xfId="0" applyFont="1" applyFill="1" applyBorder="1" applyAlignment="1"/>
    <xf numFmtId="0" fontId="23" fillId="0" borderId="0" xfId="0" applyFont="1" applyFill="1" applyBorder="1" applyAlignment="1"/>
    <xf numFmtId="0" fontId="21" fillId="0" borderId="0" xfId="0" applyFont="1" applyFill="1" applyBorder="1" applyAlignment="1">
      <alignment vertical="center"/>
    </xf>
    <xf numFmtId="0" fontId="38" fillId="0" borderId="0" xfId="538" applyFont="1" applyFill="1" applyBorder="1" applyAlignment="1">
      <alignment horizontal="center" vertical="center" wrapText="1"/>
    </xf>
    <xf numFmtId="0" fontId="16" fillId="0" borderId="0" xfId="538" applyFont="1" applyFill="1" applyBorder="1" applyAlignment="1">
      <alignment horizontal="left" vertical="center"/>
    </xf>
    <xf numFmtId="0" fontId="16" fillId="0" borderId="0" xfId="538" applyFont="1" applyFill="1" applyBorder="1" applyAlignment="1">
      <alignment horizontal="right" vertical="center"/>
    </xf>
    <xf numFmtId="0" fontId="20" fillId="0" borderId="1" xfId="0" applyFont="1" applyFill="1" applyBorder="1" applyAlignment="1">
      <alignment horizontal="center" vertical="center" wrapText="1"/>
    </xf>
    <xf numFmtId="184" fontId="21" fillId="2" borderId="0" xfId="1154" applyNumberFormat="1" applyFont="1" applyFill="1" applyBorder="1" applyAlignment="1">
      <alignment horizontal="center" vertical="center" wrapText="1"/>
    </xf>
    <xf numFmtId="0" fontId="20" fillId="0" borderId="1" xfId="0" applyFont="1" applyFill="1" applyBorder="1" applyAlignment="1">
      <alignment horizontal="left" vertical="center"/>
    </xf>
    <xf numFmtId="204" fontId="20" fillId="0" borderId="1" xfId="24" applyNumberFormat="1" applyFont="1" applyFill="1" applyBorder="1" applyAlignment="1">
      <alignment horizontal="center" vertical="center"/>
    </xf>
    <xf numFmtId="0" fontId="23" fillId="2" borderId="0" xfId="1272" applyFont="1" applyFill="1" applyBorder="1" applyAlignment="1">
      <alignment horizontal="center" vertical="center"/>
    </xf>
    <xf numFmtId="0" fontId="16" fillId="0" borderId="1" xfId="0" applyFont="1" applyFill="1" applyBorder="1" applyAlignment="1">
      <alignment horizontal="left" vertical="center" indent="1"/>
    </xf>
    <xf numFmtId="204" fontId="16" fillId="0" borderId="1" xfId="24" applyNumberFormat="1" applyFont="1" applyFill="1" applyBorder="1" applyAlignment="1">
      <alignment horizontal="center" vertical="center"/>
    </xf>
    <xf numFmtId="0" fontId="20" fillId="0" borderId="1" xfId="0" applyFont="1" applyFill="1" applyBorder="1" applyAlignment="1">
      <alignment vertical="center"/>
    </xf>
    <xf numFmtId="0" fontId="23" fillId="4" borderId="0" xfId="1272" applyFont="1" applyFill="1" applyBorder="1" applyAlignment="1">
      <alignment horizontal="center" vertical="center"/>
    </xf>
    <xf numFmtId="0" fontId="16" fillId="0" borderId="12" xfId="0" applyFont="1" applyFill="1" applyBorder="1" applyAlignment="1">
      <alignment horizontal="left" vertical="center" indent="1"/>
    </xf>
    <xf numFmtId="204" fontId="16" fillId="0" borderId="12" xfId="24" applyNumberFormat="1" applyFont="1" applyFill="1" applyBorder="1" applyAlignment="1">
      <alignment horizontal="center" vertical="center"/>
    </xf>
    <xf numFmtId="0" fontId="20" fillId="0" borderId="1" xfId="0" applyFont="1" applyFill="1" applyBorder="1" applyAlignment="1">
      <alignment horizontal="center" vertical="center"/>
    </xf>
    <xf numFmtId="184" fontId="23" fillId="0" borderId="0" xfId="0" applyNumberFormat="1" applyFont="1" applyFill="1" applyBorder="1" applyAlignment="1"/>
    <xf numFmtId="0" fontId="21" fillId="0" borderId="0" xfId="1154" applyFill="1" applyAlignment="1" applyProtection="1"/>
    <xf numFmtId="0" fontId="39" fillId="0" borderId="0" xfId="431" applyFont="1" applyAlignment="1" applyProtection="1">
      <alignment horizontal="center" vertical="center" wrapText="1"/>
    </xf>
    <xf numFmtId="0" fontId="21" fillId="0" borderId="0" xfId="431">
      <alignment vertical="center"/>
    </xf>
    <xf numFmtId="0" fontId="21" fillId="4" borderId="0" xfId="431" applyFill="1">
      <alignment vertical="center"/>
    </xf>
    <xf numFmtId="0" fontId="21" fillId="6" borderId="0" xfId="431" applyFill="1" applyProtection="1">
      <alignment vertical="center"/>
    </xf>
    <xf numFmtId="0" fontId="21" fillId="6" borderId="0" xfId="431" applyFill="1">
      <alignment vertical="center"/>
    </xf>
    <xf numFmtId="0" fontId="40" fillId="0" borderId="0" xfId="431" applyFont="1">
      <alignment vertical="center"/>
    </xf>
    <xf numFmtId="0" fontId="41" fillId="0" borderId="0" xfId="431" applyFont="1">
      <alignment vertical="center"/>
    </xf>
    <xf numFmtId="0" fontId="21" fillId="0" borderId="0" xfId="431" applyFont="1" applyProtection="1">
      <alignment vertical="center"/>
    </xf>
    <xf numFmtId="0" fontId="21" fillId="0" borderId="0" xfId="431" applyFont="1">
      <alignment vertical="center"/>
    </xf>
    <xf numFmtId="0" fontId="21" fillId="0" borderId="0" xfId="431" applyFill="1">
      <alignment vertical="center"/>
    </xf>
    <xf numFmtId="0" fontId="21" fillId="0" borderId="0" xfId="431" applyAlignment="1" applyProtection="1">
      <alignment vertical="center" wrapText="1"/>
    </xf>
    <xf numFmtId="0" fontId="21" fillId="0" borderId="0" xfId="431" applyProtection="1">
      <alignment vertical="center"/>
    </xf>
    <xf numFmtId="0" fontId="16" fillId="0" borderId="0" xfId="431" applyFont="1" applyFill="1" applyAlignment="1" applyProtection="1">
      <alignment horizontal="left" vertical="center"/>
    </xf>
    <xf numFmtId="178" fontId="16" fillId="0" borderId="0" xfId="431" applyNumberFormat="1" applyFont="1" applyFill="1" applyAlignment="1" applyProtection="1">
      <alignment horizontal="center" vertical="center"/>
    </xf>
    <xf numFmtId="0" fontId="21" fillId="0" borderId="0" xfId="431" applyAlignment="1" applyProtection="1">
      <alignment horizontal="center" vertical="center"/>
    </xf>
    <xf numFmtId="0" fontId="23" fillId="2" borderId="0" xfId="431" applyFont="1" applyFill="1" applyProtection="1">
      <alignment vertical="center"/>
    </xf>
    <xf numFmtId="0" fontId="15" fillId="0" borderId="0" xfId="431" applyFont="1" applyFill="1" applyAlignment="1" applyProtection="1">
      <alignment horizontal="left" vertical="center"/>
    </xf>
    <xf numFmtId="178" fontId="16" fillId="0" borderId="0" xfId="431" applyNumberFormat="1" applyFont="1" applyFill="1" applyBorder="1" applyAlignment="1" applyProtection="1">
      <alignment horizontal="center" vertical="center"/>
    </xf>
    <xf numFmtId="178" fontId="16" fillId="2" borderId="0" xfId="431" applyNumberFormat="1" applyFont="1" applyFill="1" applyBorder="1" applyAlignment="1" applyProtection="1">
      <alignment horizontal="center" vertical="center"/>
    </xf>
    <xf numFmtId="184" fontId="20" fillId="2" borderId="2" xfId="1154" applyNumberFormat="1" applyFont="1" applyFill="1" applyBorder="1" applyAlignment="1" applyProtection="1">
      <alignment horizontal="center" vertical="center" wrapText="1"/>
    </xf>
    <xf numFmtId="0" fontId="20" fillId="0" borderId="1" xfId="431" applyFont="1" applyFill="1" applyBorder="1" applyAlignment="1" applyProtection="1">
      <alignment horizontal="center" vertical="center" wrapText="1"/>
    </xf>
    <xf numFmtId="202" fontId="16" fillId="2" borderId="17" xfId="37" applyNumberFormat="1" applyFont="1" applyFill="1" applyBorder="1" applyAlignment="1" applyProtection="1">
      <alignment horizontal="right" vertical="center" wrapText="1"/>
    </xf>
    <xf numFmtId="202" fontId="25" fillId="0" borderId="1" xfId="37" applyNumberFormat="1" applyFont="1" applyFill="1" applyBorder="1" applyAlignment="1" applyProtection="1">
      <alignment horizontal="center" vertical="center" wrapText="1" shrinkToFit="1"/>
    </xf>
    <xf numFmtId="0" fontId="23" fillId="2" borderId="0" xfId="1272" applyFont="1" applyFill="1" applyAlignment="1" applyProtection="1">
      <alignment horizontal="center" vertical="center"/>
    </xf>
    <xf numFmtId="3" fontId="26" fillId="0" borderId="1" xfId="0" applyNumberFormat="1" applyFont="1" applyFill="1" applyBorder="1" applyAlignment="1" applyProtection="1">
      <alignment horizontal="center" vertical="center"/>
    </xf>
    <xf numFmtId="201" fontId="42" fillId="0" borderId="1" xfId="0" applyNumberFormat="1" applyFont="1" applyFill="1" applyBorder="1" applyAlignment="1">
      <alignment horizontal="center" vertical="center"/>
    </xf>
    <xf numFmtId="3" fontId="43" fillId="0" borderId="1" xfId="0" applyNumberFormat="1" applyFont="1" applyFill="1" applyBorder="1" applyAlignment="1">
      <alignment horizontal="center" vertical="center"/>
    </xf>
    <xf numFmtId="0" fontId="16" fillId="3" borderId="6" xfId="0" applyFont="1" applyFill="1" applyBorder="1" applyAlignment="1" applyProtection="1">
      <alignment horizontal="left" vertical="center"/>
      <protection locked="0"/>
    </xf>
    <xf numFmtId="0" fontId="15" fillId="4" borderId="6" xfId="0" applyFont="1" applyFill="1" applyBorder="1" applyAlignment="1" applyProtection="1">
      <alignment horizontal="left" vertical="center"/>
      <protection locked="0"/>
    </xf>
    <xf numFmtId="0" fontId="16" fillId="4" borderId="18" xfId="0" applyNumberFormat="1" applyFont="1" applyFill="1" applyBorder="1" applyAlignment="1" applyProtection="1">
      <alignment horizontal="left" vertical="center"/>
    </xf>
    <xf numFmtId="0" fontId="23" fillId="4" borderId="0" xfId="1272" applyFont="1" applyFill="1" applyAlignment="1" applyProtection="1">
      <alignment horizontal="center" vertical="center"/>
    </xf>
    <xf numFmtId="0" fontId="21" fillId="4" borderId="0" xfId="431" applyFill="1" applyProtection="1">
      <alignment vertical="center"/>
    </xf>
    <xf numFmtId="0" fontId="15" fillId="6" borderId="6" xfId="0" applyFont="1" applyFill="1" applyBorder="1" applyAlignment="1" applyProtection="1">
      <alignment horizontal="left" vertical="center"/>
    </xf>
    <xf numFmtId="0" fontId="23" fillId="6" borderId="0" xfId="1272" applyFont="1" applyFill="1" applyAlignment="1" applyProtection="1">
      <alignment horizontal="center" vertical="center"/>
    </xf>
    <xf numFmtId="49" fontId="44" fillId="6" borderId="6" xfId="0" applyNumberFormat="1" applyFont="1" applyFill="1" applyBorder="1" applyAlignment="1" applyProtection="1">
      <alignment horizontal="left" vertical="center" wrapText="1"/>
    </xf>
    <xf numFmtId="0" fontId="45" fillId="3" borderId="6" xfId="0" applyFont="1" applyFill="1" applyBorder="1" applyAlignment="1" applyProtection="1">
      <alignment horizontal="left" vertical="center"/>
    </xf>
    <xf numFmtId="49" fontId="15" fillId="3" borderId="6" xfId="0" applyNumberFormat="1" applyFont="1" applyFill="1" applyBorder="1" applyAlignment="1" applyProtection="1">
      <alignment vertical="center" wrapText="1"/>
    </xf>
    <xf numFmtId="0" fontId="44" fillId="3" borderId="6" xfId="0" applyFont="1" applyFill="1" applyBorder="1" applyAlignment="1" applyProtection="1">
      <alignment horizontal="left" vertical="center"/>
    </xf>
    <xf numFmtId="49" fontId="44" fillId="0" borderId="1" xfId="0" applyNumberFormat="1" applyFont="1" applyFill="1" applyBorder="1" applyAlignment="1" applyProtection="1">
      <alignment horizontal="left" vertical="center" wrapText="1"/>
    </xf>
    <xf numFmtId="0" fontId="46" fillId="2" borderId="0" xfId="1272" applyFont="1" applyFill="1" applyAlignment="1" applyProtection="1">
      <alignment horizontal="center" vertical="center"/>
    </xf>
    <xf numFmtId="0" fontId="41" fillId="0" borderId="0" xfId="431" applyFont="1" applyProtection="1">
      <alignment vertical="center"/>
    </xf>
    <xf numFmtId="49" fontId="15" fillId="0" borderId="1" xfId="0" applyNumberFormat="1" applyFont="1" applyFill="1" applyBorder="1" applyAlignment="1" applyProtection="1">
      <alignment horizontal="left" vertical="center"/>
    </xf>
    <xf numFmtId="49" fontId="15" fillId="4" borderId="6" xfId="0" applyNumberFormat="1" applyFont="1" applyFill="1" applyBorder="1" applyAlignment="1" applyProtection="1">
      <alignment horizontal="left" vertical="center" wrapText="1"/>
      <protection locked="0"/>
    </xf>
    <xf numFmtId="0" fontId="20" fillId="3" borderId="6" xfId="0" applyFont="1" applyFill="1" applyBorder="1" applyAlignment="1" applyProtection="1">
      <alignment horizontal="left" vertical="center"/>
    </xf>
    <xf numFmtId="49" fontId="20" fillId="0" borderId="1" xfId="0" applyNumberFormat="1" applyFont="1" applyFill="1" applyBorder="1" applyAlignment="1" applyProtection="1">
      <alignment horizontal="left" vertical="center" wrapText="1"/>
    </xf>
    <xf numFmtId="49" fontId="15" fillId="3" borderId="6" xfId="0" applyNumberFormat="1" applyFont="1" applyFill="1" applyBorder="1" applyAlignment="1" applyProtection="1">
      <alignment horizontal="left" vertical="center" wrapText="1"/>
      <protection locked="0"/>
    </xf>
    <xf numFmtId="49" fontId="44" fillId="3" borderId="6" xfId="0" applyNumberFormat="1" applyFont="1" applyFill="1" applyBorder="1" applyAlignment="1" applyProtection="1">
      <alignment horizontal="left" vertical="center" wrapText="1"/>
    </xf>
    <xf numFmtId="0" fontId="15" fillId="0" borderId="6" xfId="0" applyFont="1" applyFill="1" applyBorder="1" applyAlignment="1" applyProtection="1">
      <alignment horizontal="left" vertical="center"/>
    </xf>
    <xf numFmtId="0" fontId="23" fillId="0" borderId="0" xfId="1272" applyFont="1" applyFill="1" applyAlignment="1" applyProtection="1">
      <alignment horizontal="center" vertical="center"/>
    </xf>
    <xf numFmtId="0" fontId="21" fillId="0" borderId="0" xfId="431" applyFill="1" applyProtection="1">
      <alignment vertical="center"/>
    </xf>
    <xf numFmtId="49" fontId="44" fillId="3" borderId="6" xfId="0" applyNumberFormat="1" applyFont="1" applyFill="1" applyBorder="1" applyAlignment="1" applyProtection="1">
      <alignment vertical="center" wrapText="1"/>
    </xf>
    <xf numFmtId="0" fontId="17" fillId="7" borderId="6" xfId="0" applyFont="1" applyFill="1" applyBorder="1" applyAlignment="1" applyProtection="1">
      <alignment horizontal="left" vertical="center"/>
    </xf>
    <xf numFmtId="0" fontId="15" fillId="7" borderId="6" xfId="0" applyFont="1" applyFill="1" applyBorder="1" applyAlignment="1" applyProtection="1">
      <alignment horizontal="left" vertical="center"/>
    </xf>
    <xf numFmtId="49" fontId="15" fillId="0" borderId="1" xfId="0" applyNumberFormat="1"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xf>
    <xf numFmtId="49" fontId="15" fillId="6" borderId="6" xfId="0" applyNumberFormat="1" applyFont="1" applyFill="1" applyBorder="1" applyAlignment="1" applyProtection="1">
      <alignment horizontal="left" vertical="center" wrapText="1"/>
    </xf>
    <xf numFmtId="49" fontId="16" fillId="6" borderId="6" xfId="0" applyNumberFormat="1"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xf numFmtId="0" fontId="15" fillId="7" borderId="6" xfId="0" applyFont="1" applyFill="1" applyBorder="1" applyAlignment="1" applyProtection="1">
      <alignment horizontal="left" vertical="center"/>
      <protection locked="0"/>
    </xf>
    <xf numFmtId="49" fontId="15" fillId="7" borderId="6" xfId="0" applyNumberFormat="1" applyFont="1" applyFill="1" applyBorder="1" applyAlignment="1" applyProtection="1">
      <alignment horizontal="left" vertical="center" wrapText="1"/>
    </xf>
    <xf numFmtId="49" fontId="20" fillId="3" borderId="6" xfId="0" applyNumberFormat="1" applyFont="1" applyFill="1" applyBorder="1" applyAlignment="1" applyProtection="1">
      <alignment horizontal="distributed" vertical="center"/>
    </xf>
    <xf numFmtId="0" fontId="16" fillId="0" borderId="0" xfId="431" applyFont="1" applyAlignment="1" applyProtection="1">
      <alignment horizontal="center" vertical="center"/>
    </xf>
    <xf numFmtId="0" fontId="16" fillId="0" borderId="0" xfId="431" applyFont="1" applyFill="1" applyAlignment="1" applyProtection="1">
      <alignment horizontal="left" vertical="center" wrapText="1"/>
    </xf>
    <xf numFmtId="0" fontId="16" fillId="0" borderId="0" xfId="431" applyFont="1" applyAlignment="1" applyProtection="1">
      <alignment horizontal="center" vertical="center" wrapText="1"/>
    </xf>
    <xf numFmtId="0" fontId="20" fillId="0" borderId="0" xfId="431" applyFont="1" applyFill="1" applyAlignment="1">
      <alignment horizontal="center" vertical="center" wrapText="1"/>
    </xf>
    <xf numFmtId="0" fontId="16" fillId="0" borderId="0" xfId="431" applyFont="1" applyFill="1">
      <alignment vertical="center"/>
    </xf>
    <xf numFmtId="0" fontId="21" fillId="0" borderId="0" xfId="1272" applyFill="1">
      <alignment vertical="center"/>
    </xf>
    <xf numFmtId="0" fontId="21" fillId="0" borderId="0" xfId="431" applyFill="1" applyAlignment="1">
      <alignment horizontal="center" vertical="center"/>
    </xf>
    <xf numFmtId="0" fontId="0" fillId="0" borderId="0" xfId="0" applyFill="1" applyAlignment="1"/>
    <xf numFmtId="0" fontId="47" fillId="0" borderId="0" xfId="431" applyFont="1" applyFill="1" applyAlignment="1">
      <alignment horizontal="center" vertical="center"/>
    </xf>
    <xf numFmtId="0" fontId="0" fillId="0" borderId="0" xfId="431" applyFont="1" applyFill="1">
      <alignment vertical="center"/>
    </xf>
    <xf numFmtId="0" fontId="16" fillId="0" borderId="0" xfId="431" applyFont="1" applyFill="1" applyAlignment="1">
      <alignment horizontal="left" vertical="center"/>
    </xf>
    <xf numFmtId="0" fontId="48" fillId="0" borderId="0" xfId="431" applyFont="1" applyFill="1" applyAlignment="1">
      <alignment horizontal="center" vertical="center"/>
    </xf>
    <xf numFmtId="178" fontId="16" fillId="0" borderId="0" xfId="431" applyNumberFormat="1" applyFont="1" applyFill="1" applyBorder="1" applyAlignment="1">
      <alignment horizontal="center" vertical="center"/>
    </xf>
    <xf numFmtId="178" fontId="20" fillId="0" borderId="2" xfId="431" applyNumberFormat="1" applyFont="1" applyFill="1" applyBorder="1" applyAlignment="1">
      <alignment horizontal="center" vertical="center" wrapText="1"/>
    </xf>
    <xf numFmtId="0" fontId="20" fillId="0" borderId="1" xfId="431" applyFont="1" applyFill="1" applyBorder="1" applyAlignment="1">
      <alignment horizontal="center" vertical="center" wrapText="1"/>
    </xf>
    <xf numFmtId="178" fontId="20" fillId="0" borderId="0" xfId="431" applyNumberFormat="1" applyFont="1" applyFill="1" applyAlignment="1">
      <alignment horizontal="center" vertical="center" wrapText="1"/>
    </xf>
    <xf numFmtId="0" fontId="16" fillId="0" borderId="5" xfId="431" applyFont="1" applyFill="1" applyBorder="1" applyAlignment="1">
      <alignment horizontal="left" vertical="center"/>
    </xf>
    <xf numFmtId="184" fontId="16" fillId="0" borderId="1" xfId="757" applyNumberFormat="1" applyFont="1" applyFill="1" applyBorder="1" applyAlignment="1" applyProtection="1">
      <alignment vertical="center" wrapText="1"/>
    </xf>
    <xf numFmtId="3" fontId="16" fillId="0" borderId="1" xfId="24" applyNumberFormat="1" applyFont="1" applyFill="1" applyBorder="1" applyAlignment="1" applyProtection="1">
      <alignment horizontal="center" vertical="center" wrapText="1"/>
      <protection locked="0"/>
    </xf>
    <xf numFmtId="184" fontId="16" fillId="0" borderId="1" xfId="24" applyNumberFormat="1" applyFont="1" applyFill="1" applyBorder="1" applyAlignment="1" applyProtection="1">
      <alignment horizontal="center" vertical="center" wrapText="1"/>
      <protection locked="0"/>
    </xf>
    <xf numFmtId="202" fontId="16" fillId="0" borderId="1" xfId="37" applyNumberFormat="1" applyFont="1" applyFill="1" applyBorder="1" applyAlignment="1" applyProtection="1">
      <alignment horizontal="center" vertical="center" wrapText="1"/>
      <protection locked="0"/>
    </xf>
    <xf numFmtId="0" fontId="23" fillId="0" borderId="0" xfId="1272" applyFont="1" applyFill="1" applyAlignment="1">
      <alignment horizontal="center" vertical="center"/>
    </xf>
    <xf numFmtId="49" fontId="16" fillId="0" borderId="1" xfId="757" applyNumberFormat="1" applyFont="1" applyFill="1" applyBorder="1" applyAlignment="1" applyProtection="1">
      <alignment horizontal="left" vertical="center" wrapText="1"/>
    </xf>
    <xf numFmtId="0" fontId="20" fillId="0" borderId="5" xfId="431" applyFont="1" applyFill="1" applyBorder="1" applyAlignment="1">
      <alignment horizontal="distributed" vertical="center"/>
    </xf>
    <xf numFmtId="49" fontId="20" fillId="0" borderId="1" xfId="0" applyNumberFormat="1" applyFont="1" applyFill="1" applyBorder="1" applyAlignment="1" applyProtection="1">
      <alignment horizontal="distributed" vertical="center" wrapText="1"/>
    </xf>
    <xf numFmtId="184" fontId="20" fillId="0" borderId="1" xfId="24" applyNumberFormat="1" applyFont="1" applyFill="1" applyBorder="1" applyAlignment="1" applyProtection="1">
      <alignment horizontal="center" vertical="center" wrapText="1"/>
      <protection locked="0"/>
    </xf>
    <xf numFmtId="0" fontId="20" fillId="0" borderId="1" xfId="431" applyFont="1" applyFill="1" applyBorder="1" applyAlignment="1">
      <alignment vertical="center" wrapText="1"/>
    </xf>
    <xf numFmtId="0" fontId="16" fillId="0" borderId="5" xfId="431" applyNumberFormat="1" applyFont="1" applyFill="1" applyBorder="1" applyAlignment="1">
      <alignment horizontal="left" vertical="center"/>
    </xf>
    <xf numFmtId="0" fontId="16" fillId="0" borderId="1" xfId="431" applyNumberFormat="1" applyFont="1" applyFill="1" applyBorder="1" applyAlignment="1">
      <alignment horizontal="left" vertical="center" wrapText="1"/>
    </xf>
    <xf numFmtId="0" fontId="16" fillId="2" borderId="5" xfId="431" applyNumberFormat="1" applyFont="1" applyFill="1" applyBorder="1" applyAlignment="1">
      <alignment horizontal="left" vertical="center"/>
    </xf>
    <xf numFmtId="0" fontId="16" fillId="2" borderId="1" xfId="431" applyNumberFormat="1" applyFont="1" applyFill="1" applyBorder="1" applyAlignment="1">
      <alignment horizontal="left" vertical="center" wrapText="1"/>
    </xf>
    <xf numFmtId="0" fontId="16" fillId="0" borderId="5" xfId="1272" applyFont="1" applyFill="1" applyBorder="1" applyAlignment="1">
      <alignment horizontal="left" vertical="center"/>
    </xf>
    <xf numFmtId="0" fontId="16" fillId="0" borderId="1" xfId="431" applyNumberFormat="1" applyFont="1" applyFill="1" applyBorder="1" applyAlignment="1">
      <alignment vertical="center" wrapText="1"/>
    </xf>
    <xf numFmtId="0" fontId="16" fillId="2" borderId="5" xfId="1272" applyFont="1" applyFill="1" applyBorder="1" applyAlignment="1">
      <alignment horizontal="left" vertical="center"/>
    </xf>
    <xf numFmtId="0" fontId="16" fillId="2" borderId="1" xfId="431" applyNumberFormat="1" applyFont="1" applyFill="1" applyBorder="1" applyAlignment="1">
      <alignment vertical="center" wrapText="1"/>
    </xf>
    <xf numFmtId="0" fontId="20" fillId="0" borderId="1" xfId="431" applyFont="1" applyFill="1" applyBorder="1" applyAlignment="1">
      <alignment horizontal="left" vertical="center" wrapText="1"/>
    </xf>
    <xf numFmtId="0" fontId="20" fillId="0" borderId="19" xfId="431" applyFont="1" applyFill="1" applyBorder="1" applyAlignment="1">
      <alignment horizontal="left" vertical="center"/>
    </xf>
    <xf numFmtId="0" fontId="49" fillId="3" borderId="19" xfId="0" applyFont="1" applyFill="1" applyBorder="1" applyAlignment="1" applyProtection="1">
      <alignment horizontal="left" vertical="center"/>
    </xf>
    <xf numFmtId="0" fontId="50" fillId="0" borderId="1" xfId="431" applyFont="1" applyFill="1" applyBorder="1" applyAlignment="1" applyProtection="1">
      <alignment horizontal="left" vertical="center" wrapText="1" indent="1"/>
    </xf>
    <xf numFmtId="0" fontId="49" fillId="3" borderId="6" xfId="0" applyFont="1" applyFill="1" applyBorder="1" applyAlignment="1" applyProtection="1">
      <alignment horizontal="left" vertical="center"/>
    </xf>
    <xf numFmtId="0" fontId="50" fillId="0" borderId="1" xfId="431" applyFont="1" applyFill="1" applyBorder="1" applyAlignment="1" applyProtection="1">
      <alignment horizontal="left" vertical="center" wrapText="1" indent="2"/>
    </xf>
    <xf numFmtId="0" fontId="20" fillId="0" borderId="1" xfId="431" applyNumberFormat="1" applyFont="1" applyFill="1" applyBorder="1" applyAlignment="1">
      <alignment horizontal="left" vertical="center" wrapText="1"/>
    </xf>
    <xf numFmtId="0" fontId="20" fillId="0" borderId="1" xfId="431" applyFont="1" applyFill="1" applyBorder="1" applyAlignment="1">
      <alignment horizontal="distributed" vertical="center" wrapText="1" indent="2"/>
    </xf>
    <xf numFmtId="0" fontId="21" fillId="0" borderId="0" xfId="431" applyFont="1" applyFill="1" applyAlignment="1">
      <alignment horizontal="center" vertical="center" wrapText="1"/>
    </xf>
    <xf numFmtId="0" fontId="21" fillId="0" borderId="0" xfId="431" applyFill="1" applyAlignment="1">
      <alignment vertical="center"/>
    </xf>
    <xf numFmtId="0" fontId="16" fillId="0" borderId="0" xfId="431" applyFont="1" applyFill="1" applyAlignment="1">
      <alignment horizontal="center" vertical="center" wrapText="1"/>
    </xf>
    <xf numFmtId="3" fontId="21" fillId="0" borderId="0" xfId="431" applyNumberFormat="1" applyFill="1" applyAlignment="1">
      <alignment horizontal="center" vertical="center"/>
    </xf>
    <xf numFmtId="0" fontId="23" fillId="0" borderId="0" xfId="0" applyFont="1" applyFill="1" applyAlignment="1"/>
    <xf numFmtId="0" fontId="20" fillId="2" borderId="0" xfId="431" applyFont="1" applyFill="1" applyAlignment="1" applyProtection="1">
      <alignment horizontal="center" vertical="center" wrapText="1"/>
    </xf>
    <xf numFmtId="0" fontId="16" fillId="2" borderId="0" xfId="431" applyFont="1" applyFill="1" applyProtection="1">
      <alignment vertical="center"/>
    </xf>
    <xf numFmtId="0" fontId="21" fillId="2" borderId="0" xfId="1272" applyFill="1" applyProtection="1">
      <alignment vertical="center"/>
    </xf>
    <xf numFmtId="0" fontId="21" fillId="2" borderId="0" xfId="431" applyFill="1" applyProtection="1">
      <alignment vertical="center"/>
    </xf>
    <xf numFmtId="0" fontId="21" fillId="0" borderId="0" xfId="431" applyFill="1" applyAlignment="1" applyProtection="1">
      <alignment horizontal="center" vertical="center"/>
    </xf>
    <xf numFmtId="178" fontId="21" fillId="2" borderId="0" xfId="431" applyNumberFormat="1" applyFill="1" applyAlignment="1" applyProtection="1">
      <alignment horizontal="center" vertical="center"/>
    </xf>
    <xf numFmtId="0" fontId="0" fillId="0" borderId="0" xfId="0" applyAlignment="1" applyProtection="1"/>
    <xf numFmtId="0" fontId="47" fillId="0" borderId="0" xfId="431" applyFont="1" applyFill="1" applyAlignment="1" applyProtection="1">
      <alignment horizontal="center" vertical="center"/>
    </xf>
    <xf numFmtId="0" fontId="0" fillId="0" borderId="0" xfId="0" applyFill="1" applyAlignment="1" applyProtection="1"/>
    <xf numFmtId="0" fontId="48" fillId="0" borderId="0" xfId="431" applyFont="1" applyFill="1" applyAlignment="1" applyProtection="1">
      <alignment horizontal="center" vertical="center"/>
    </xf>
    <xf numFmtId="178" fontId="20" fillId="0" borderId="0" xfId="431" applyNumberFormat="1" applyFont="1" applyFill="1" applyAlignment="1" applyProtection="1">
      <alignment horizontal="center" vertical="center" wrapText="1"/>
    </xf>
    <xf numFmtId="0" fontId="20" fillId="0" borderId="5" xfId="431" applyNumberFormat="1" applyFont="1" applyFill="1" applyBorder="1" applyAlignment="1" applyProtection="1">
      <alignment horizontal="left" vertical="center"/>
    </xf>
    <xf numFmtId="0" fontId="20" fillId="0" borderId="1" xfId="431" applyNumberFormat="1" applyFont="1" applyFill="1" applyBorder="1" applyAlignment="1" applyProtection="1">
      <alignment vertical="center" wrapText="1"/>
    </xf>
    <xf numFmtId="202" fontId="25" fillId="0" borderId="1" xfId="37" applyNumberFormat="1" applyFont="1" applyFill="1" applyBorder="1" applyAlignment="1" applyProtection="1">
      <alignment horizontal="center" vertical="center" wrapText="1"/>
      <protection locked="0"/>
    </xf>
    <xf numFmtId="197" fontId="0" fillId="0" borderId="0" xfId="0" applyNumberFormat="1" applyAlignment="1" applyProtection="1"/>
    <xf numFmtId="0" fontId="16" fillId="0" borderId="5" xfId="431" applyFont="1" applyFill="1" applyBorder="1" applyAlignment="1" applyProtection="1">
      <alignment horizontal="left" vertical="top" wrapText="1"/>
    </xf>
    <xf numFmtId="0" fontId="16" fillId="0" borderId="1" xfId="431" applyNumberFormat="1" applyFont="1" applyFill="1" applyBorder="1" applyAlignment="1" applyProtection="1">
      <alignment vertical="center" wrapText="1"/>
    </xf>
    <xf numFmtId="0" fontId="20" fillId="0" borderId="5" xfId="431" applyFont="1" applyFill="1" applyBorder="1" applyAlignment="1" applyProtection="1">
      <alignment horizontal="distributed" vertical="center"/>
    </xf>
    <xf numFmtId="0" fontId="16" fillId="0" borderId="1" xfId="431" applyFont="1" applyFill="1" applyBorder="1" applyAlignment="1" applyProtection="1">
      <alignment horizontal="left" vertical="center" wrapText="1" indent="1"/>
    </xf>
    <xf numFmtId="0" fontId="16" fillId="2" borderId="5" xfId="431" applyFont="1" applyFill="1" applyBorder="1" applyAlignment="1" applyProtection="1">
      <alignment horizontal="left" vertical="center"/>
    </xf>
    <xf numFmtId="4" fontId="51" fillId="5" borderId="16" xfId="0" applyNumberFormat="1" applyFont="1" applyFill="1" applyBorder="1" applyAlignment="1" applyProtection="1">
      <alignment horizontal="center" vertical="center"/>
      <protection locked="0"/>
    </xf>
    <xf numFmtId="0" fontId="16" fillId="2" borderId="5" xfId="1272" applyFont="1" applyFill="1" applyBorder="1" applyAlignment="1" applyProtection="1">
      <alignment horizontal="left" vertical="center"/>
    </xf>
    <xf numFmtId="0" fontId="16" fillId="2" borderId="1" xfId="1272" applyFont="1" applyFill="1" applyBorder="1" applyAlignment="1" applyProtection="1">
      <alignment horizontal="left" vertical="center" wrapText="1"/>
    </xf>
    <xf numFmtId="0" fontId="16" fillId="0" borderId="5" xfId="1272" applyFont="1" applyFill="1" applyBorder="1" applyAlignment="1" applyProtection="1">
      <alignment horizontal="left" vertical="center"/>
    </xf>
    <xf numFmtId="0" fontId="16" fillId="0" borderId="1" xfId="1272" applyFont="1" applyFill="1" applyBorder="1" applyAlignment="1" applyProtection="1">
      <alignment horizontal="left" vertical="center" wrapText="1"/>
    </xf>
    <xf numFmtId="0" fontId="28" fillId="0" borderId="5" xfId="431" applyFont="1" applyFill="1" applyBorder="1" applyAlignment="1" applyProtection="1">
      <alignment horizontal="distributed" vertical="center"/>
    </xf>
    <xf numFmtId="0" fontId="20" fillId="0" borderId="1" xfId="431" applyNumberFormat="1" applyFont="1" applyFill="1" applyBorder="1" applyAlignment="1" applyProtection="1">
      <alignment horizontal="distributed" vertical="center"/>
    </xf>
    <xf numFmtId="0" fontId="16" fillId="2" borderId="0" xfId="431" applyFont="1" applyFill="1" applyAlignment="1" applyProtection="1">
      <alignment vertical="center" wrapText="1"/>
    </xf>
    <xf numFmtId="0" fontId="16" fillId="2" borderId="0" xfId="431" applyFont="1" applyFill="1" applyAlignment="1" applyProtection="1">
      <alignment horizontal="center" vertical="center" wrapText="1"/>
    </xf>
    <xf numFmtId="3" fontId="21" fillId="0" borderId="0" xfId="431" applyNumberFormat="1" applyFill="1" applyAlignment="1" applyProtection="1">
      <alignment horizontal="center" vertical="center"/>
    </xf>
    <xf numFmtId="0" fontId="21" fillId="0" borderId="0" xfId="1154" applyAlignment="1">
      <alignment vertical="center"/>
    </xf>
    <xf numFmtId="0" fontId="6" fillId="2" borderId="0" xfId="431" applyFont="1" applyFill="1" applyAlignment="1">
      <alignment horizontal="center" vertical="center"/>
    </xf>
    <xf numFmtId="0" fontId="16" fillId="2" borderId="0" xfId="431" applyFont="1" applyFill="1" applyAlignment="1">
      <alignment horizontal="left" vertical="center"/>
    </xf>
    <xf numFmtId="0" fontId="15" fillId="0" borderId="0" xfId="431" applyFont="1">
      <alignment vertical="center"/>
    </xf>
    <xf numFmtId="0" fontId="48" fillId="2" borderId="0" xfId="431" applyFont="1" applyFill="1">
      <alignment vertical="center"/>
    </xf>
    <xf numFmtId="0" fontId="16" fillId="0" borderId="0" xfId="1154" applyFont="1" applyFill="1" applyAlignment="1"/>
    <xf numFmtId="178" fontId="16" fillId="0" borderId="0" xfId="431" applyNumberFormat="1" applyFont="1" applyFill="1" applyBorder="1" applyAlignment="1">
      <alignment horizontal="right" vertical="center"/>
    </xf>
    <xf numFmtId="0" fontId="20" fillId="2" borderId="1" xfId="431" applyFont="1" applyFill="1" applyBorder="1" applyAlignment="1">
      <alignment horizontal="center" vertical="center" wrapText="1"/>
    </xf>
    <xf numFmtId="178" fontId="20" fillId="2" borderId="1" xfId="431" applyNumberFormat="1" applyFont="1" applyFill="1" applyBorder="1" applyAlignment="1">
      <alignment horizontal="center" vertical="center" wrapText="1"/>
    </xf>
    <xf numFmtId="178" fontId="20" fillId="2" borderId="0" xfId="431" applyNumberFormat="1" applyFont="1" applyFill="1" applyAlignment="1">
      <alignment horizontal="center" vertical="center" wrapText="1"/>
    </xf>
    <xf numFmtId="49" fontId="17" fillId="0" borderId="1" xfId="538" applyNumberFormat="1" applyFont="1" applyBorder="1" applyAlignment="1">
      <alignment horizontal="left" vertical="center" wrapText="1"/>
    </xf>
    <xf numFmtId="184" fontId="52" fillId="0" borderId="1" xfId="0" applyNumberFormat="1" applyFont="1" applyFill="1" applyBorder="1" applyAlignment="1">
      <alignment horizontal="center" vertical="center" wrapText="1"/>
    </xf>
    <xf numFmtId="184" fontId="25" fillId="0" borderId="1" xfId="1298" applyNumberFormat="1" applyFont="1" applyFill="1" applyBorder="1" applyAlignment="1">
      <alignment horizontal="center" vertical="center" wrapText="1"/>
    </xf>
    <xf numFmtId="184" fontId="53" fillId="0" borderId="1" xfId="508" applyNumberFormat="1" applyFont="1" applyFill="1" applyBorder="1" applyAlignment="1">
      <alignment horizontal="center" vertical="center" wrapText="1"/>
    </xf>
    <xf numFmtId="202" fontId="53" fillId="0" borderId="1" xfId="37" applyNumberFormat="1" applyFont="1" applyFill="1" applyBorder="1" applyAlignment="1">
      <alignment horizontal="center" vertical="center" wrapText="1"/>
    </xf>
    <xf numFmtId="202" fontId="53" fillId="0" borderId="1" xfId="37" applyNumberFormat="1" applyFont="1" applyFill="1" applyBorder="1" applyAlignment="1" applyProtection="1">
      <alignment horizontal="center" vertical="center" wrapText="1"/>
    </xf>
    <xf numFmtId="184" fontId="42" fillId="0" borderId="1" xfId="0" applyNumberFormat="1" applyFont="1" applyFill="1" applyBorder="1" applyAlignment="1">
      <alignment horizontal="center" vertical="center" wrapText="1"/>
    </xf>
    <xf numFmtId="184" fontId="37" fillId="0" borderId="1" xfId="508" applyNumberFormat="1" applyFont="1" applyFill="1" applyBorder="1" applyAlignment="1">
      <alignment horizontal="center" vertical="center" wrapText="1"/>
    </xf>
    <xf numFmtId="184" fontId="26" fillId="0" borderId="1" xfId="1298" applyNumberFormat="1" applyFont="1" applyFill="1" applyBorder="1" applyAlignment="1">
      <alignment horizontal="center" vertical="center" wrapText="1"/>
    </xf>
    <xf numFmtId="202" fontId="37" fillId="0" borderId="1" xfId="37" applyNumberFormat="1" applyFont="1" applyFill="1" applyBorder="1" applyAlignment="1">
      <alignment horizontal="center" vertical="center" wrapText="1"/>
    </xf>
    <xf numFmtId="0" fontId="21" fillId="0" borderId="0" xfId="1154" applyFont="1" applyFill="1" applyAlignment="1"/>
    <xf numFmtId="0" fontId="21" fillId="0" borderId="0" xfId="1154" applyFont="1" applyAlignment="1"/>
    <xf numFmtId="184" fontId="25" fillId="0" borderId="1" xfId="0" applyNumberFormat="1" applyFont="1" applyFill="1" applyBorder="1" applyAlignment="1">
      <alignment horizontal="center" vertical="center" wrapText="1"/>
    </xf>
    <xf numFmtId="184" fontId="53" fillId="0" borderId="1" xfId="0" applyNumberFormat="1" applyFont="1" applyFill="1" applyBorder="1" applyAlignment="1">
      <alignment horizontal="center" vertical="center" wrapText="1"/>
    </xf>
    <xf numFmtId="184" fontId="21" fillId="0" borderId="0" xfId="1154" applyNumberFormat="1" applyAlignment="1"/>
    <xf numFmtId="184" fontId="21" fillId="0" borderId="0" xfId="1154" applyNumberFormat="1" applyAlignment="1">
      <alignment vertical="center"/>
    </xf>
    <xf numFmtId="184" fontId="53" fillId="0" borderId="1" xfId="24" applyNumberFormat="1" applyFont="1" applyFill="1" applyBorder="1" applyAlignment="1">
      <alignment horizontal="center" vertical="center" wrapText="1"/>
    </xf>
    <xf numFmtId="184" fontId="37" fillId="0" borderId="1" xfId="24" applyNumberFormat="1" applyFont="1" applyFill="1" applyBorder="1" applyAlignment="1">
      <alignment horizontal="center" vertical="center" wrapText="1"/>
    </xf>
    <xf numFmtId="49" fontId="17" fillId="0" borderId="1" xfId="538" applyNumberFormat="1" applyFont="1" applyBorder="1" applyAlignment="1">
      <alignment horizontal="distributed" vertical="center" wrapText="1"/>
    </xf>
    <xf numFmtId="184" fontId="25" fillId="0" borderId="1" xfId="225" applyNumberFormat="1" applyFont="1" applyFill="1" applyBorder="1" applyAlignment="1" applyProtection="1">
      <alignment horizontal="center" vertical="center" wrapText="1"/>
    </xf>
    <xf numFmtId="184" fontId="37" fillId="0" borderId="1" xfId="1302" applyNumberFormat="1" applyFont="1" applyFill="1" applyBorder="1" applyAlignment="1" applyProtection="1">
      <alignment horizontal="center" vertical="center" wrapText="1"/>
    </xf>
    <xf numFmtId="0" fontId="29" fillId="0" borderId="0" xfId="1154" applyFont="1" applyAlignment="1"/>
    <xf numFmtId="3" fontId="37" fillId="0" borderId="1" xfId="0" applyNumberFormat="1" applyFont="1" applyFill="1" applyBorder="1" applyAlignment="1">
      <alignment horizontal="center" vertical="center" wrapText="1"/>
    </xf>
    <xf numFmtId="184" fontId="37" fillId="0" borderId="1" xfId="117" applyNumberFormat="1" applyFont="1" applyFill="1" applyBorder="1" applyAlignment="1">
      <alignment horizontal="center" vertical="center" wrapText="1"/>
    </xf>
    <xf numFmtId="184" fontId="53" fillId="0" borderId="1" xfId="117" applyNumberFormat="1" applyFont="1" applyFill="1" applyBorder="1" applyAlignment="1">
      <alignment horizontal="center" vertical="center" wrapText="1"/>
    </xf>
    <xf numFmtId="178" fontId="53" fillId="0" borderId="1" xfId="123" applyNumberFormat="1" applyFont="1" applyFill="1" applyBorder="1" applyAlignment="1">
      <alignment horizontal="center" vertical="center" wrapText="1"/>
    </xf>
    <xf numFmtId="184" fontId="37" fillId="0" borderId="1" xfId="123" applyNumberFormat="1" applyFont="1" applyFill="1" applyBorder="1" applyAlignment="1">
      <alignment horizontal="center" vertical="center" wrapText="1"/>
    </xf>
    <xf numFmtId="202" fontId="37" fillId="0" borderId="1" xfId="37" applyNumberFormat="1" applyFont="1" applyFill="1" applyBorder="1" applyAlignment="1" applyProtection="1">
      <alignment horizontal="center" vertical="center" wrapText="1"/>
    </xf>
    <xf numFmtId="0" fontId="54" fillId="0" borderId="0" xfId="0" applyNumberFormat="1" applyFont="1" applyFill="1" applyAlignment="1" applyProtection="1">
      <alignment horizontal="left" vertical="top" wrapText="1"/>
    </xf>
    <xf numFmtId="0" fontId="16" fillId="2" borderId="0" xfId="431" applyFont="1" applyFill="1" applyBorder="1" applyAlignment="1">
      <alignment vertical="center"/>
    </xf>
    <xf numFmtId="0" fontId="6" fillId="2" borderId="0" xfId="431" applyFont="1" applyFill="1" applyBorder="1" applyAlignment="1">
      <alignment horizontal="center" vertical="center"/>
    </xf>
    <xf numFmtId="0" fontId="6" fillId="0" borderId="0" xfId="431" applyFont="1" applyFill="1" applyBorder="1" applyAlignment="1">
      <alignment horizontal="center" vertical="center"/>
    </xf>
    <xf numFmtId="0" fontId="16" fillId="2" borderId="0" xfId="431" applyFont="1" applyFill="1" applyBorder="1" applyAlignment="1">
      <alignment horizontal="center" vertical="center"/>
    </xf>
    <xf numFmtId="184" fontId="17" fillId="0" borderId="1" xfId="0" applyNumberFormat="1" applyFont="1" applyFill="1" applyBorder="1" applyAlignment="1">
      <alignment horizontal="center" vertical="center" wrapText="1"/>
    </xf>
    <xf numFmtId="202" fontId="20" fillId="0" borderId="1" xfId="37" applyNumberFormat="1" applyFont="1" applyFill="1" applyBorder="1" applyAlignment="1" applyProtection="1">
      <alignment horizontal="center" vertical="center" wrapText="1"/>
    </xf>
    <xf numFmtId="202" fontId="17" fillId="0" borderId="1" xfId="37" applyNumberFormat="1" applyFont="1" applyFill="1" applyBorder="1" applyAlignment="1" applyProtection="1">
      <alignment horizontal="center" vertical="center" wrapText="1"/>
    </xf>
    <xf numFmtId="184" fontId="15" fillId="0" borderId="1" xfId="0" applyNumberFormat="1" applyFont="1" applyBorder="1" applyAlignment="1">
      <alignment horizontal="center" vertical="center" wrapText="1"/>
    </xf>
    <xf numFmtId="184" fontId="16" fillId="0" borderId="1" xfId="0" applyNumberFormat="1" applyFont="1" applyFill="1" applyBorder="1" applyAlignment="1" applyProtection="1">
      <alignment horizontal="center" vertical="center" wrapText="1"/>
      <protection locked="0"/>
    </xf>
    <xf numFmtId="0" fontId="16" fillId="0" borderId="1" xfId="1154" applyNumberFormat="1" applyFont="1" applyFill="1" applyBorder="1" applyAlignment="1">
      <alignment horizontal="left" vertical="center"/>
    </xf>
    <xf numFmtId="184" fontId="16" fillId="2" borderId="1" xfId="0" applyNumberFormat="1" applyFont="1" applyFill="1" applyBorder="1" applyAlignment="1" applyProtection="1">
      <alignment horizontal="center" vertical="center" wrapText="1"/>
      <protection locked="0"/>
    </xf>
    <xf numFmtId="184" fontId="16" fillId="0" borderId="1" xfId="0" applyNumberFormat="1" applyFont="1" applyFill="1" applyBorder="1" applyAlignment="1">
      <alignment horizontal="center" vertical="center" wrapText="1"/>
    </xf>
    <xf numFmtId="0" fontId="16" fillId="0" borderId="1" xfId="180" applyNumberFormat="1" applyFont="1" applyFill="1" applyBorder="1" applyAlignment="1">
      <alignment horizontal="left" vertical="center" wrapText="1" indent="1"/>
    </xf>
    <xf numFmtId="0" fontId="21" fillId="0" borderId="0" xfId="1154" applyFill="1" applyAlignment="1">
      <alignment wrapText="1"/>
    </xf>
    <xf numFmtId="0" fontId="16" fillId="0" borderId="0" xfId="431" applyFont="1" applyFill="1" applyAlignment="1">
      <alignment horizontal="center" vertical="center"/>
    </xf>
    <xf numFmtId="0" fontId="28" fillId="0" borderId="0" xfId="1272" applyFont="1" applyFill="1">
      <alignment vertical="center"/>
    </xf>
    <xf numFmtId="184" fontId="16" fillId="0" borderId="1" xfId="389" applyNumberFormat="1" applyFont="1" applyFill="1" applyBorder="1" applyAlignment="1">
      <alignment horizontal="center" vertical="center" wrapText="1"/>
    </xf>
    <xf numFmtId="0" fontId="17" fillId="0" borderId="1" xfId="0" applyFont="1" applyFill="1" applyBorder="1" applyAlignment="1">
      <alignment horizontal="distributed" vertical="center" wrapText="1"/>
    </xf>
    <xf numFmtId="0" fontId="23" fillId="0" borderId="0" xfId="1272" applyFont="1" applyFill="1">
      <alignment vertical="center"/>
    </xf>
    <xf numFmtId="0" fontId="29" fillId="2" borderId="0" xfId="431" applyFont="1" applyFill="1" applyAlignment="1" applyProtection="1">
      <alignment horizontal="center" vertical="center"/>
    </xf>
    <xf numFmtId="0" fontId="29" fillId="2" borderId="0" xfId="431" applyFont="1" applyFill="1" applyAlignment="1" applyProtection="1">
      <alignment vertical="center"/>
    </xf>
    <xf numFmtId="0" fontId="21" fillId="2" borderId="0" xfId="431" applyFont="1" applyFill="1" applyAlignment="1" applyProtection="1">
      <alignment vertical="center"/>
    </xf>
    <xf numFmtId="178" fontId="21" fillId="2" borderId="0" xfId="431" applyNumberFormat="1" applyFont="1" applyFill="1" applyAlignment="1" applyProtection="1">
      <alignment vertical="center"/>
    </xf>
    <xf numFmtId="184" fontId="0" fillId="2" borderId="0" xfId="0" applyNumberFormat="1" applyFill="1" applyAlignment="1" applyProtection="1"/>
    <xf numFmtId="0" fontId="6" fillId="2" borderId="0" xfId="431" applyFont="1" applyFill="1" applyAlignment="1" applyProtection="1">
      <alignment horizontal="center" vertical="center"/>
    </xf>
    <xf numFmtId="0" fontId="16" fillId="2" borderId="0" xfId="431" applyFont="1" applyFill="1" applyBorder="1" applyAlignment="1" applyProtection="1">
      <alignment horizontal="left" vertical="center"/>
    </xf>
    <xf numFmtId="0" fontId="16" fillId="0" borderId="0" xfId="431" applyFont="1" applyFill="1" applyBorder="1" applyAlignment="1" applyProtection="1">
      <alignment horizontal="center" vertical="center"/>
    </xf>
    <xf numFmtId="178" fontId="16" fillId="2" borderId="0" xfId="431" applyNumberFormat="1" applyFont="1" applyFill="1" applyBorder="1" applyAlignment="1" applyProtection="1">
      <alignment horizontal="right" vertical="center"/>
    </xf>
    <xf numFmtId="178" fontId="20" fillId="2" borderId="2" xfId="431" applyNumberFormat="1" applyFont="1" applyFill="1" applyBorder="1" applyAlignment="1" applyProtection="1">
      <alignment horizontal="center" vertical="center" wrapText="1"/>
    </xf>
    <xf numFmtId="0" fontId="20" fillId="2" borderId="1" xfId="431" applyFont="1" applyFill="1" applyBorder="1" applyAlignment="1" applyProtection="1">
      <alignment horizontal="center" vertical="center" wrapText="1"/>
    </xf>
    <xf numFmtId="178" fontId="20" fillId="2" borderId="19" xfId="431" applyNumberFormat="1" applyFont="1" applyFill="1" applyBorder="1" applyAlignment="1" applyProtection="1">
      <alignment horizontal="center" vertical="center" wrapText="1"/>
    </xf>
    <xf numFmtId="178" fontId="20" fillId="2" borderId="1" xfId="431" applyNumberFormat="1" applyFont="1" applyFill="1" applyBorder="1" applyAlignment="1" applyProtection="1">
      <alignment horizontal="center" vertical="center" wrapText="1"/>
    </xf>
    <xf numFmtId="0" fontId="29" fillId="2" borderId="0" xfId="431" applyFont="1" applyFill="1" applyAlignment="1" applyProtection="1">
      <alignment horizontal="center" vertical="center" wrapText="1"/>
    </xf>
    <xf numFmtId="202" fontId="26" fillId="2" borderId="1" xfId="37" applyNumberFormat="1" applyFont="1" applyFill="1" applyBorder="1" applyAlignment="1" applyProtection="1">
      <alignment horizontal="center" vertical="center" wrapText="1"/>
      <protection locked="0"/>
    </xf>
    <xf numFmtId="0" fontId="28" fillId="2" borderId="0" xfId="1272" applyFont="1" applyFill="1" applyAlignment="1" applyProtection="1">
      <alignment horizontal="center" vertical="center"/>
    </xf>
    <xf numFmtId="3" fontId="26" fillId="0" borderId="7" xfId="0" applyNumberFormat="1" applyFont="1" applyFill="1" applyBorder="1" applyAlignment="1" applyProtection="1">
      <alignment horizontal="center" vertical="center"/>
    </xf>
    <xf numFmtId="3" fontId="26" fillId="0" borderId="10" xfId="0" applyNumberFormat="1" applyFont="1" applyFill="1" applyBorder="1" applyAlignment="1" applyProtection="1">
      <alignment horizontal="center" vertical="center"/>
    </xf>
    <xf numFmtId="3" fontId="43" fillId="0" borderId="15" xfId="0" applyNumberFormat="1" applyFont="1" applyFill="1" applyBorder="1" applyAlignment="1">
      <alignment horizontal="center" vertical="center"/>
    </xf>
    <xf numFmtId="3" fontId="26" fillId="2" borderId="7" xfId="0" applyNumberFormat="1" applyFont="1" applyFill="1" applyBorder="1" applyAlignment="1" applyProtection="1">
      <alignment horizontal="center" vertical="center"/>
      <protection locked="0"/>
    </xf>
    <xf numFmtId="49" fontId="20" fillId="3" borderId="1" xfId="0" applyNumberFormat="1" applyFont="1" applyFill="1" applyBorder="1" applyAlignment="1" applyProtection="1">
      <alignment horizontal="left" vertical="center" wrapText="1"/>
    </xf>
    <xf numFmtId="3" fontId="26" fillId="0" borderId="12" xfId="0" applyNumberFormat="1" applyFont="1" applyFill="1" applyBorder="1" applyAlignment="1" applyProtection="1">
      <alignment horizontal="center" vertical="center"/>
    </xf>
    <xf numFmtId="184" fontId="26" fillId="0" borderId="7" xfId="0" applyNumberFormat="1" applyFont="1" applyFill="1" applyBorder="1" applyAlignment="1" applyProtection="1">
      <alignment horizontal="center" vertical="center"/>
      <protection locked="0"/>
    </xf>
    <xf numFmtId="49" fontId="17" fillId="0" borderId="1" xfId="271" applyNumberFormat="1" applyFont="1" applyFill="1" applyBorder="1" applyAlignment="1" applyProtection="1">
      <alignment horizontal="left" vertical="center"/>
    </xf>
    <xf numFmtId="0" fontId="20" fillId="2" borderId="1" xfId="1272" applyFont="1" applyFill="1" applyBorder="1" applyAlignment="1" applyProtection="1">
      <alignment horizontal="left" vertical="center" wrapText="1"/>
    </xf>
    <xf numFmtId="184" fontId="25" fillId="0" borderId="1" xfId="0" applyNumberFormat="1" applyFont="1" applyFill="1" applyBorder="1" applyAlignment="1" applyProtection="1">
      <alignment horizontal="center" vertical="center"/>
      <protection locked="0"/>
    </xf>
    <xf numFmtId="0" fontId="20" fillId="2" borderId="1" xfId="431" applyFont="1" applyFill="1" applyBorder="1" applyAlignment="1" applyProtection="1">
      <alignment horizontal="distributed" vertical="center" wrapText="1"/>
    </xf>
    <xf numFmtId="0" fontId="16" fillId="2" borderId="0" xfId="431" applyFont="1" applyFill="1" applyAlignment="1" applyProtection="1">
      <alignment horizontal="left" vertical="center"/>
    </xf>
    <xf numFmtId="0" fontId="48" fillId="2" borderId="0" xfId="431" applyFont="1" applyFill="1" applyAlignment="1" applyProtection="1">
      <alignment horizontal="center" vertical="center"/>
    </xf>
    <xf numFmtId="178" fontId="16" fillId="2" borderId="0" xfId="431" applyNumberFormat="1" applyFont="1" applyFill="1" applyAlignment="1" applyProtection="1">
      <alignment horizontal="right" vertical="center"/>
    </xf>
    <xf numFmtId="0" fontId="36" fillId="2" borderId="0" xfId="715" applyFont="1" applyFill="1" applyAlignment="1" applyProtection="1">
      <alignment vertical="center" wrapText="1"/>
    </xf>
    <xf numFmtId="3" fontId="53" fillId="3" borderId="1" xfId="0" applyNumberFormat="1" applyFont="1" applyFill="1" applyBorder="1" applyAlignment="1" applyProtection="1">
      <alignment horizontal="center" vertical="center"/>
      <protection locked="0"/>
    </xf>
    <xf numFmtId="3" fontId="25" fillId="2" borderId="1" xfId="0" applyNumberFormat="1" applyFont="1" applyFill="1" applyBorder="1" applyAlignment="1" applyProtection="1">
      <alignment horizontal="center" vertical="center"/>
    </xf>
    <xf numFmtId="0" fontId="23" fillId="2" borderId="0" xfId="1272" applyFont="1" applyFill="1" applyAlignment="1" applyProtection="1">
      <alignment vertical="center"/>
    </xf>
    <xf numFmtId="3" fontId="26" fillId="2" borderId="1" xfId="0" applyNumberFormat="1" applyFont="1" applyFill="1" applyBorder="1" applyAlignment="1" applyProtection="1">
      <alignment horizontal="center" vertical="center"/>
    </xf>
    <xf numFmtId="4" fontId="26" fillId="5" borderId="16" xfId="0" applyNumberFormat="1" applyFont="1" applyFill="1" applyBorder="1" applyAlignment="1" applyProtection="1">
      <alignment horizontal="center" vertical="center"/>
      <protection locked="0"/>
    </xf>
    <xf numFmtId="4" fontId="26" fillId="5" borderId="15" xfId="0" applyNumberFormat="1" applyFont="1" applyFill="1" applyBorder="1" applyAlignment="1" applyProtection="1">
      <alignment horizontal="center" vertical="center"/>
      <protection locked="0"/>
    </xf>
    <xf numFmtId="3" fontId="26" fillId="2" borderId="1" xfId="0" applyNumberFormat="1" applyFont="1" applyFill="1" applyBorder="1" applyAlignment="1" applyProtection="1">
      <alignment horizontal="center" vertical="center"/>
      <protection locked="0"/>
    </xf>
    <xf numFmtId="4" fontId="55" fillId="5" borderId="16" xfId="0" applyNumberFormat="1" applyFont="1" applyFill="1" applyBorder="1" applyAlignment="1" applyProtection="1">
      <alignment horizontal="center" vertical="center"/>
      <protection locked="0"/>
    </xf>
    <xf numFmtId="3" fontId="25" fillId="2" borderId="1" xfId="0" applyNumberFormat="1" applyFont="1" applyFill="1" applyBorder="1" applyAlignment="1" applyProtection="1">
      <alignment horizontal="center" vertical="center"/>
      <protection locked="0"/>
    </xf>
    <xf numFmtId="3" fontId="53" fillId="0" borderId="1" xfId="0" applyNumberFormat="1" applyFont="1" applyFill="1" applyBorder="1" applyAlignment="1" applyProtection="1">
      <alignment horizontal="center" vertical="center"/>
      <protection locked="0"/>
    </xf>
    <xf numFmtId="0" fontId="16" fillId="2" borderId="1" xfId="431" applyFont="1" applyFill="1" applyBorder="1" applyAlignment="1" applyProtection="1">
      <alignment horizontal="left" vertical="center"/>
    </xf>
    <xf numFmtId="0" fontId="16" fillId="0" borderId="5" xfId="431" applyFont="1" applyFill="1" applyBorder="1" applyAlignment="1" applyProtection="1">
      <alignment vertical="center"/>
    </xf>
    <xf numFmtId="0" fontId="20" fillId="2" borderId="1" xfId="431" applyFont="1" applyFill="1" applyBorder="1" applyAlignment="1" applyProtection="1">
      <alignment horizontal="distributed" vertical="center" indent="1"/>
    </xf>
    <xf numFmtId="0" fontId="23" fillId="0" borderId="0" xfId="0" applyFont="1" applyAlignment="1" applyProtection="1"/>
    <xf numFmtId="0" fontId="0" fillId="2" borderId="0" xfId="0" applyFill="1" applyAlignment="1" applyProtection="1"/>
    <xf numFmtId="0" fontId="16" fillId="0" borderId="0" xfId="0" applyFont="1" applyFill="1" applyAlignment="1" applyProtection="1">
      <alignment horizontal="center"/>
    </xf>
    <xf numFmtId="0" fontId="23" fillId="0" borderId="0" xfId="0" applyFont="1" applyFill="1" applyAlignment="1" applyProtection="1">
      <alignment horizontal="center"/>
    </xf>
    <xf numFmtId="0" fontId="56" fillId="0" borderId="0" xfId="431" applyFont="1" applyAlignment="1" applyProtection="1">
      <alignment horizontal="center" vertical="center"/>
    </xf>
    <xf numFmtId="0" fontId="23" fillId="0" borderId="0" xfId="431" applyFont="1" applyProtection="1">
      <alignment vertical="center"/>
    </xf>
    <xf numFmtId="9" fontId="21" fillId="2" borderId="0" xfId="1262" applyFont="1" applyFill="1" applyAlignment="1" applyProtection="1">
      <alignment vertical="center"/>
    </xf>
    <xf numFmtId="0" fontId="29" fillId="2" borderId="0" xfId="431" applyFont="1" applyFill="1" applyBorder="1" applyAlignment="1" applyProtection="1">
      <alignment vertical="center" wrapText="1"/>
    </xf>
    <xf numFmtId="0" fontId="28" fillId="2" borderId="0" xfId="431" applyFont="1" applyFill="1" applyAlignment="1" applyProtection="1">
      <alignment horizontal="center" vertical="center"/>
    </xf>
    <xf numFmtId="0" fontId="16" fillId="3" borderId="6" xfId="0" applyFont="1" applyFill="1" applyBorder="1" applyAlignment="1" applyProtection="1">
      <alignment horizontal="left" vertical="center"/>
    </xf>
    <xf numFmtId="0" fontId="57" fillId="2" borderId="0" xfId="0" applyFont="1" applyFill="1" applyAlignment="1" applyProtection="1">
      <alignment horizontal="center" vertical="center"/>
    </xf>
    <xf numFmtId="0" fontId="0" fillId="2" borderId="0" xfId="0" applyFill="1" applyAlignment="1" applyProtection="1">
      <alignment horizontal="center" vertical="center"/>
    </xf>
    <xf numFmtId="0" fontId="16" fillId="4" borderId="6" xfId="0" applyFont="1" applyFill="1" applyBorder="1" applyAlignment="1" applyProtection="1">
      <alignment horizontal="left" vertical="center"/>
      <protection locked="0"/>
    </xf>
    <xf numFmtId="49" fontId="16" fillId="2" borderId="1" xfId="0" applyNumberFormat="1" applyFont="1" applyFill="1" applyBorder="1" applyAlignment="1" applyProtection="1">
      <alignment vertical="center" wrapText="1"/>
    </xf>
    <xf numFmtId="49" fontId="16" fillId="0" borderId="1" xfId="0" applyNumberFormat="1" applyFont="1" applyBorder="1" applyAlignment="1" applyProtection="1">
      <alignment vertical="center" wrapText="1"/>
    </xf>
    <xf numFmtId="0" fontId="16" fillId="4" borderId="6" xfId="0" applyFont="1" applyFill="1" applyBorder="1" applyAlignment="1" applyProtection="1">
      <alignment horizontal="left" vertical="center"/>
    </xf>
    <xf numFmtId="0" fontId="0" fillId="2" borderId="0" xfId="0" applyFill="1" applyBorder="1" applyAlignment="1" applyProtection="1"/>
    <xf numFmtId="3" fontId="44" fillId="4" borderId="0" xfId="0" applyNumberFormat="1" applyFont="1" applyFill="1" applyBorder="1" applyAlignment="1" applyProtection="1">
      <alignment horizontal="right" vertical="center"/>
    </xf>
    <xf numFmtId="0" fontId="46" fillId="2" borderId="0" xfId="0" applyFont="1" applyFill="1" applyBorder="1" applyAlignment="1" applyProtection="1"/>
    <xf numFmtId="3" fontId="26" fillId="0" borderId="20" xfId="0" applyNumberFormat="1" applyFont="1" applyFill="1" applyBorder="1" applyAlignment="1" applyProtection="1">
      <alignment horizontal="center" vertical="center"/>
    </xf>
    <xf numFmtId="0" fontId="46" fillId="0" borderId="0" xfId="0" applyFont="1" applyBorder="1" applyAlignment="1" applyProtection="1"/>
    <xf numFmtId="49" fontId="16" fillId="3" borderId="6" xfId="0" applyNumberFormat="1" applyFont="1" applyFill="1" applyBorder="1" applyAlignment="1" applyProtection="1">
      <alignment horizontal="left" vertical="center" wrapText="1"/>
    </xf>
    <xf numFmtId="49" fontId="16" fillId="3" borderId="6" xfId="0" applyNumberFormat="1" applyFont="1" applyFill="1" applyBorder="1" applyAlignment="1" applyProtection="1">
      <alignment vertical="center" wrapText="1"/>
    </xf>
    <xf numFmtId="184" fontId="26" fillId="0" borderId="1" xfId="0" applyNumberFormat="1" applyFont="1" applyFill="1" applyBorder="1" applyAlignment="1" applyProtection="1">
      <alignment horizontal="center" vertical="center"/>
    </xf>
    <xf numFmtId="49" fontId="16" fillId="4" borderId="6" xfId="0" applyNumberFormat="1" applyFont="1" applyFill="1" applyBorder="1" applyAlignment="1" applyProtection="1">
      <alignment horizontal="left" vertical="center" wrapText="1"/>
    </xf>
    <xf numFmtId="49" fontId="15" fillId="3" borderId="1" xfId="0" applyNumberFormat="1" applyFont="1" applyFill="1" applyBorder="1" applyAlignment="1" applyProtection="1">
      <alignment horizontal="left" vertical="center"/>
    </xf>
    <xf numFmtId="49" fontId="16" fillId="4" borderId="6" xfId="0" applyNumberFormat="1" applyFont="1" applyFill="1" applyBorder="1" applyAlignment="1" applyProtection="1">
      <alignment horizontal="left" vertical="center" wrapText="1"/>
      <protection locked="0"/>
    </xf>
    <xf numFmtId="49" fontId="16" fillId="3" borderId="6" xfId="0" applyNumberFormat="1" applyFont="1" applyFill="1" applyBorder="1" applyAlignment="1" applyProtection="1">
      <alignment horizontal="left" vertical="center" wrapText="1"/>
      <protection locked="0"/>
    </xf>
    <xf numFmtId="184" fontId="26" fillId="0" borderId="7"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xf>
    <xf numFmtId="0" fontId="26" fillId="0" borderId="0" xfId="0" applyFont="1" applyFill="1" applyAlignment="1" applyProtection="1">
      <alignment horizontal="center"/>
    </xf>
    <xf numFmtId="0" fontId="26" fillId="0" borderId="1" xfId="0" applyFont="1" applyFill="1" applyBorder="1" applyAlignment="1">
      <alignment horizontal="center" vertical="center"/>
    </xf>
    <xf numFmtId="3" fontId="43" fillId="0" borderId="11" xfId="0" applyNumberFormat="1" applyFont="1" applyFill="1" applyBorder="1" applyAlignment="1">
      <alignment horizontal="center" vertical="center"/>
    </xf>
    <xf numFmtId="49" fontId="15" fillId="3" borderId="1" xfId="0" applyNumberFormat="1" applyFont="1" applyFill="1" applyBorder="1" applyAlignment="1" applyProtection="1">
      <alignment vertical="center" wrapText="1"/>
    </xf>
    <xf numFmtId="49" fontId="15" fillId="3" borderId="1" xfId="0" applyNumberFormat="1" applyFont="1" applyFill="1" applyBorder="1" applyAlignment="1" applyProtection="1">
      <alignment horizontal="left" vertical="center"/>
      <protection locked="0"/>
    </xf>
    <xf numFmtId="49" fontId="15" fillId="3" borderId="1" xfId="0" applyNumberFormat="1" applyFont="1" applyFill="1" applyBorder="1" applyAlignment="1" applyProtection="1">
      <alignment horizontal="left" vertical="center" wrapText="1"/>
      <protection locked="0"/>
    </xf>
    <xf numFmtId="0" fontId="20" fillId="0" borderId="18" xfId="0" applyFont="1" applyFill="1" applyBorder="1" applyAlignment="1" applyProtection="1">
      <alignment horizontal="left" vertical="center"/>
    </xf>
    <xf numFmtId="49" fontId="20" fillId="2" borderId="1" xfId="0" applyNumberFormat="1" applyFont="1" applyFill="1" applyBorder="1" applyAlignment="1" applyProtection="1">
      <alignment vertical="center" wrapText="1"/>
    </xf>
    <xf numFmtId="204" fontId="25" fillId="0" borderId="1" xfId="24" applyNumberFormat="1" applyFont="1" applyFill="1" applyBorder="1" applyAlignment="1" applyProtection="1">
      <alignment horizontal="center" vertical="center" wrapText="1"/>
    </xf>
    <xf numFmtId="204" fontId="25" fillId="0" borderId="1" xfId="24" applyNumberFormat="1" applyFont="1" applyFill="1" applyBorder="1" applyAlignment="1" applyProtection="1">
      <alignment horizontal="center" vertical="center" wrapText="1"/>
      <protection locked="0"/>
    </xf>
    <xf numFmtId="49" fontId="20" fillId="2" borderId="5" xfId="141" applyNumberFormat="1" applyFont="1" applyFill="1" applyBorder="1" applyAlignment="1" applyProtection="1">
      <alignment horizontal="left" vertical="center"/>
    </xf>
    <xf numFmtId="49" fontId="20" fillId="2" borderId="1" xfId="0" applyNumberFormat="1" applyFont="1" applyFill="1" applyBorder="1" applyAlignment="1" applyProtection="1">
      <alignment horizontal="distributed" vertical="center" wrapText="1"/>
    </xf>
    <xf numFmtId="205" fontId="15" fillId="2" borderId="0" xfId="0" applyNumberFormat="1" applyFont="1" applyFill="1" applyBorder="1" applyAlignment="1" applyProtection="1">
      <alignment horizontal="left" vertical="center" wrapText="1"/>
    </xf>
    <xf numFmtId="205" fontId="16" fillId="0" borderId="0" xfId="0" applyNumberFormat="1" applyFont="1" applyFill="1" applyBorder="1" applyAlignment="1" applyProtection="1">
      <alignment horizontal="center" vertical="center" wrapText="1"/>
    </xf>
    <xf numFmtId="0" fontId="20" fillId="2" borderId="0" xfId="431" applyFont="1" applyFill="1" applyAlignment="1">
      <alignment horizontal="center" vertical="center" wrapText="1"/>
    </xf>
    <xf numFmtId="0" fontId="16" fillId="2" borderId="0" xfId="431" applyFont="1" applyFill="1">
      <alignment vertical="center"/>
    </xf>
    <xf numFmtId="0" fontId="21" fillId="2" borderId="0" xfId="431" applyFill="1">
      <alignment vertical="center"/>
    </xf>
    <xf numFmtId="0" fontId="58" fillId="0" borderId="0" xfId="431" applyFont="1" applyFill="1" applyAlignment="1">
      <alignment horizontal="center" vertical="center"/>
    </xf>
    <xf numFmtId="0" fontId="0" fillId="2" borderId="0" xfId="431" applyFont="1" applyFill="1">
      <alignment vertical="center"/>
    </xf>
    <xf numFmtId="178" fontId="20" fillId="2" borderId="12" xfId="431" applyNumberFormat="1" applyFont="1" applyFill="1" applyBorder="1" applyAlignment="1">
      <alignment horizontal="center" vertical="center" wrapText="1"/>
    </xf>
    <xf numFmtId="0" fontId="20" fillId="2" borderId="12" xfId="431" applyFont="1" applyFill="1" applyBorder="1" applyAlignment="1">
      <alignment horizontal="center" vertical="center" wrapText="1"/>
    </xf>
    <xf numFmtId="178" fontId="20" fillId="0" borderId="12" xfId="431" applyNumberFormat="1" applyFont="1" applyFill="1" applyBorder="1" applyAlignment="1">
      <alignment horizontal="center" vertical="center" wrapText="1"/>
    </xf>
    <xf numFmtId="178" fontId="20" fillId="0" borderId="17" xfId="431" applyNumberFormat="1" applyFont="1" applyFill="1" applyBorder="1" applyAlignment="1">
      <alignment horizontal="center" vertical="center" wrapText="1"/>
    </xf>
    <xf numFmtId="0" fontId="20" fillId="0" borderId="5" xfId="431" applyFont="1" applyFill="1" applyBorder="1" applyAlignment="1">
      <alignment horizontal="center" vertical="center" wrapText="1"/>
    </xf>
    <xf numFmtId="0" fontId="20" fillId="0" borderId="17" xfId="431" applyFont="1" applyFill="1" applyBorder="1" applyAlignment="1">
      <alignment horizontal="center" vertical="center" wrapText="1"/>
    </xf>
    <xf numFmtId="0" fontId="29" fillId="2" borderId="0" xfId="431" applyFont="1" applyFill="1" applyAlignment="1">
      <alignment horizontal="left" vertical="center" wrapText="1"/>
    </xf>
    <xf numFmtId="178" fontId="20" fillId="2" borderId="10" xfId="431" applyNumberFormat="1" applyFont="1" applyFill="1" applyBorder="1" applyAlignment="1">
      <alignment horizontal="center" vertical="center" wrapText="1"/>
    </xf>
    <xf numFmtId="0" fontId="20" fillId="2" borderId="10" xfId="431" applyFont="1" applyFill="1" applyBorder="1" applyAlignment="1">
      <alignment horizontal="center" vertical="center" wrapText="1"/>
    </xf>
    <xf numFmtId="178" fontId="20" fillId="0" borderId="10" xfId="431" applyNumberFormat="1" applyFont="1" applyFill="1" applyBorder="1" applyAlignment="1">
      <alignment horizontal="center" vertical="center" wrapText="1"/>
    </xf>
    <xf numFmtId="0" fontId="16" fillId="2" borderId="5" xfId="431" applyFont="1" applyFill="1" applyBorder="1" applyAlignment="1">
      <alignment horizontal="left" vertical="center"/>
    </xf>
    <xf numFmtId="184" fontId="16" fillId="2" borderId="1" xfId="757" applyNumberFormat="1" applyFont="1" applyFill="1" applyBorder="1" applyAlignment="1" applyProtection="1">
      <alignment vertical="center" wrapText="1"/>
    </xf>
    <xf numFmtId="3" fontId="26" fillId="2" borderId="1" xfId="24" applyNumberFormat="1" applyFont="1" applyFill="1" applyBorder="1" applyAlignment="1" applyProtection="1">
      <alignment horizontal="center" vertical="center" wrapText="1"/>
      <protection locked="0"/>
    </xf>
    <xf numFmtId="3" fontId="26" fillId="0" borderId="7" xfId="0" applyNumberFormat="1" applyFont="1" applyFill="1" applyBorder="1" applyAlignment="1" applyProtection="1">
      <alignment horizontal="center" vertical="center" wrapText="1"/>
    </xf>
    <xf numFmtId="3" fontId="26" fillId="0" borderId="1" xfId="24" applyNumberFormat="1" applyFont="1" applyFill="1" applyBorder="1" applyAlignment="1" applyProtection="1">
      <alignment horizontal="center" vertical="center" wrapText="1"/>
      <protection locked="0"/>
    </xf>
    <xf numFmtId="202" fontId="26" fillId="0" borderId="1" xfId="37" applyNumberFormat="1" applyFont="1" applyFill="1" applyBorder="1" applyAlignment="1" applyProtection="1">
      <alignment horizontal="center" vertical="center" wrapText="1"/>
      <protection locked="0"/>
    </xf>
    <xf numFmtId="0" fontId="28" fillId="2" borderId="0" xfId="431" applyFont="1" applyFill="1">
      <alignment vertical="center"/>
    </xf>
    <xf numFmtId="49" fontId="16" fillId="2" borderId="1" xfId="757" applyNumberFormat="1" applyFont="1" applyFill="1" applyBorder="1" applyAlignment="1" applyProtection="1">
      <alignment horizontal="left" vertical="center" wrapText="1"/>
    </xf>
    <xf numFmtId="184" fontId="26" fillId="2" borderId="1" xfId="24" applyNumberFormat="1" applyFont="1" applyFill="1" applyBorder="1" applyAlignment="1" applyProtection="1">
      <alignment horizontal="center" vertical="center" wrapText="1"/>
      <protection locked="0"/>
    </xf>
    <xf numFmtId="0" fontId="26" fillId="0" borderId="7" xfId="0" applyNumberFormat="1" applyFont="1" applyFill="1" applyBorder="1" applyAlignment="1" applyProtection="1">
      <alignment horizontal="center" vertical="center" wrapText="1"/>
    </xf>
    <xf numFmtId="184" fontId="26" fillId="0" borderId="1" xfId="24" applyNumberFormat="1"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xf>
    <xf numFmtId="0" fontId="20" fillId="2" borderId="5" xfId="431" applyFont="1" applyFill="1" applyBorder="1" applyAlignment="1">
      <alignment horizontal="distributed" vertical="center"/>
    </xf>
    <xf numFmtId="0" fontId="20" fillId="2" borderId="5" xfId="431" applyFont="1" applyFill="1" applyBorder="1" applyAlignment="1">
      <alignment horizontal="left" vertical="center"/>
    </xf>
    <xf numFmtId="0" fontId="20" fillId="2" borderId="1" xfId="431" applyFont="1" applyFill="1" applyBorder="1" applyAlignment="1">
      <alignment vertical="center" wrapText="1"/>
    </xf>
    <xf numFmtId="184" fontId="26" fillId="0" borderId="1" xfId="0" applyNumberFormat="1" applyFont="1" applyFill="1" applyBorder="1" applyAlignment="1">
      <alignment horizontal="center" vertical="center" wrapText="1"/>
    </xf>
    <xf numFmtId="0" fontId="20" fillId="2" borderId="1" xfId="431" applyFont="1" applyFill="1" applyBorder="1" applyAlignment="1">
      <alignment horizontal="left" vertical="center" wrapText="1"/>
    </xf>
    <xf numFmtId="184" fontId="25" fillId="0" borderId="1" xfId="24" applyNumberFormat="1" applyFont="1" applyFill="1" applyBorder="1" applyAlignment="1" applyProtection="1">
      <alignment horizontal="center" vertical="center" wrapText="1"/>
      <protection locked="0"/>
    </xf>
    <xf numFmtId="184" fontId="25" fillId="0" borderId="1" xfId="24" applyNumberFormat="1" applyFont="1" applyFill="1" applyBorder="1" applyAlignment="1" applyProtection="1">
      <alignment horizontal="center" vertical="center" wrapText="1"/>
    </xf>
    <xf numFmtId="0" fontId="20" fillId="2" borderId="1" xfId="431" applyNumberFormat="1" applyFont="1" applyFill="1" applyBorder="1" applyAlignment="1">
      <alignment horizontal="left" vertical="center" wrapText="1"/>
    </xf>
    <xf numFmtId="0" fontId="16" fillId="2" borderId="3" xfId="431" applyFont="1" applyFill="1" applyBorder="1" applyAlignment="1">
      <alignment horizontal="left" vertical="center" wrapText="1"/>
    </xf>
    <xf numFmtId="0" fontId="16" fillId="0" borderId="3" xfId="431" applyFont="1" applyFill="1" applyBorder="1" applyAlignment="1">
      <alignment horizontal="center" vertical="center" wrapText="1"/>
    </xf>
    <xf numFmtId="0" fontId="16" fillId="2" borderId="0" xfId="431" applyFont="1" applyFill="1" applyAlignment="1">
      <alignment horizontal="left" vertical="center" wrapText="1"/>
    </xf>
    <xf numFmtId="3" fontId="16" fillId="0" borderId="0" xfId="431" applyNumberFormat="1" applyFont="1" applyFill="1" applyAlignment="1">
      <alignment horizontal="center" vertical="center"/>
    </xf>
    <xf numFmtId="0" fontId="26" fillId="0" borderId="0" xfId="431" applyFont="1" applyFill="1" applyAlignment="1" applyProtection="1">
      <alignment horizontal="center" vertical="center"/>
    </xf>
    <xf numFmtId="178" fontId="16" fillId="0" borderId="0" xfId="431" applyNumberFormat="1" applyFont="1" applyFill="1" applyProtection="1">
      <alignment vertical="center"/>
    </xf>
    <xf numFmtId="0" fontId="47" fillId="2" borderId="0" xfId="431" applyFont="1" applyFill="1" applyAlignment="1" applyProtection="1">
      <alignment horizontal="left" vertical="center"/>
    </xf>
    <xf numFmtId="0" fontId="58" fillId="0" borderId="0" xfId="431" applyFont="1" applyFill="1" applyAlignment="1" applyProtection="1">
      <alignment horizontal="center" vertical="center"/>
    </xf>
    <xf numFmtId="178" fontId="20" fillId="2" borderId="5" xfId="431" applyNumberFormat="1" applyFont="1" applyFill="1" applyBorder="1" applyAlignment="1" applyProtection="1">
      <alignment horizontal="center" vertical="center" wrapText="1"/>
    </xf>
    <xf numFmtId="178" fontId="25" fillId="0" borderId="1" xfId="431" applyNumberFormat="1" applyFont="1" applyFill="1" applyBorder="1" applyAlignment="1" applyProtection="1">
      <alignment horizontal="center" vertical="center" wrapText="1"/>
    </xf>
    <xf numFmtId="0" fontId="29" fillId="2" borderId="0" xfId="431" applyFont="1" applyFill="1" applyAlignment="1" applyProtection="1">
      <alignment horizontal="left" vertical="center" wrapText="1"/>
    </xf>
    <xf numFmtId="0" fontId="20" fillId="2" borderId="5" xfId="431" applyNumberFormat="1" applyFont="1" applyFill="1" applyBorder="1" applyAlignment="1" applyProtection="1">
      <alignment horizontal="left" vertical="center"/>
    </xf>
    <xf numFmtId="0" fontId="20" fillId="2" borderId="1" xfId="431" applyNumberFormat="1" applyFont="1" applyFill="1" applyBorder="1" applyAlignment="1" applyProtection="1">
      <alignment vertical="center" wrapText="1"/>
    </xf>
    <xf numFmtId="0" fontId="28" fillId="2" borderId="0" xfId="431" applyFont="1" applyFill="1" applyProtection="1">
      <alignment vertical="center"/>
    </xf>
    <xf numFmtId="0" fontId="20" fillId="2" borderId="5" xfId="431" applyFont="1" applyFill="1" applyBorder="1" applyAlignment="1" applyProtection="1">
      <alignment horizontal="left" vertical="center"/>
    </xf>
    <xf numFmtId="0" fontId="16" fillId="2" borderId="5" xfId="431" applyFont="1" applyFill="1" applyBorder="1" applyAlignment="1" applyProtection="1">
      <alignment horizontal="left" vertical="top" wrapText="1"/>
    </xf>
    <xf numFmtId="0" fontId="16" fillId="2" borderId="1" xfId="431" applyNumberFormat="1" applyFont="1" applyFill="1" applyBorder="1" applyAlignment="1" applyProtection="1">
      <alignment vertical="center" wrapText="1"/>
    </xf>
    <xf numFmtId="0" fontId="20" fillId="2" borderId="5" xfId="431" applyFont="1" applyFill="1" applyBorder="1" applyAlignment="1" applyProtection="1">
      <alignment horizontal="distributed" vertical="center"/>
    </xf>
    <xf numFmtId="0" fontId="16" fillId="4" borderId="5" xfId="431" applyFont="1" applyFill="1" applyBorder="1" applyAlignment="1" applyProtection="1">
      <alignment horizontal="left" vertical="center"/>
    </xf>
    <xf numFmtId="0" fontId="28" fillId="4" borderId="0" xfId="431" applyFont="1" applyFill="1" applyProtection="1">
      <alignment vertical="center"/>
    </xf>
    <xf numFmtId="0" fontId="28" fillId="2" borderId="5" xfId="431" applyFont="1" applyFill="1" applyBorder="1" applyAlignment="1" applyProtection="1">
      <alignment horizontal="distributed" vertical="center"/>
    </xf>
    <xf numFmtId="0" fontId="20" fillId="2" borderId="1" xfId="431" applyNumberFormat="1" applyFont="1" applyFill="1" applyBorder="1" applyAlignment="1" applyProtection="1">
      <alignment horizontal="distributed" vertical="center"/>
    </xf>
    <xf numFmtId="0" fontId="16" fillId="2" borderId="0" xfId="431" applyFont="1" applyFill="1" applyBorder="1" applyAlignment="1" applyProtection="1">
      <alignment vertical="center" wrapText="1"/>
    </xf>
    <xf numFmtId="0" fontId="16" fillId="0" borderId="0" xfId="431" applyFont="1" applyFill="1" applyBorder="1" applyAlignment="1" applyProtection="1">
      <alignment horizontal="center" vertical="center" wrapText="1"/>
    </xf>
    <xf numFmtId="0" fontId="26" fillId="0" borderId="0" xfId="431" applyFont="1" applyFill="1" applyBorder="1" applyAlignment="1" applyProtection="1">
      <alignment horizontal="center" vertical="center" wrapText="1"/>
    </xf>
    <xf numFmtId="0" fontId="16" fillId="0" borderId="0" xfId="431" applyFont="1" applyFill="1" applyBorder="1" applyAlignment="1" applyProtection="1">
      <alignment vertical="center" wrapText="1"/>
    </xf>
    <xf numFmtId="0" fontId="16" fillId="2" borderId="0" xfId="431" applyFont="1" applyFill="1" applyAlignment="1" applyProtection="1">
      <alignment horizontal="left" vertical="center" indent="2"/>
    </xf>
    <xf numFmtId="0" fontId="16" fillId="0" borderId="0" xfId="431" applyFont="1" applyFill="1" applyAlignment="1" applyProtection="1">
      <alignment horizontal="left" vertical="center" indent="2"/>
    </xf>
    <xf numFmtId="0" fontId="59" fillId="0" borderId="0" xfId="284" applyFont="1" applyAlignment="1">
      <alignment vertical="center"/>
    </xf>
    <xf numFmtId="0" fontId="21" fillId="0" borderId="0" xfId="284" applyAlignment="1">
      <alignment vertical="center"/>
    </xf>
    <xf numFmtId="0" fontId="60" fillId="0" borderId="0" xfId="284" applyFont="1" applyAlignment="1">
      <alignment horizontal="center" vertical="center" wrapText="1"/>
    </xf>
    <xf numFmtId="0" fontId="61" fillId="0" borderId="0" xfId="284" applyFont="1" applyAlignment="1">
      <alignment vertical="center"/>
    </xf>
    <xf numFmtId="0" fontId="62" fillId="0" borderId="0" xfId="284" applyFont="1" applyAlignment="1">
      <alignment vertical="center"/>
    </xf>
    <xf numFmtId="0" fontId="63" fillId="0" borderId="0" xfId="284" applyFont="1" applyAlignment="1"/>
    <xf numFmtId="0" fontId="21" fillId="0" borderId="0" xfId="284" applyAlignment="1"/>
    <xf numFmtId="0" fontId="64" fillId="0" borderId="0" xfId="284" applyFont="1" applyAlignment="1">
      <alignment horizontal="left" vertical="center" wrapText="1"/>
    </xf>
    <xf numFmtId="0" fontId="65" fillId="0" borderId="0" xfId="284" applyFont="1" applyAlignment="1">
      <alignment vertical="center" wrapText="1"/>
    </xf>
    <xf numFmtId="0" fontId="66" fillId="0" borderId="0" xfId="284" applyFont="1" applyAlignment="1">
      <alignment horizontal="center" vertical="top" wrapText="1"/>
    </xf>
    <xf numFmtId="0" fontId="67" fillId="0" borderId="0" xfId="284" applyFont="1" applyAlignment="1">
      <alignment horizontal="center" vertical="center"/>
    </xf>
    <xf numFmtId="0" fontId="67" fillId="0" borderId="0" xfId="284" applyFont="1" applyAlignment="1">
      <alignment horizontal="center" vertical="top" wrapText="1"/>
    </xf>
    <xf numFmtId="0" fontId="68" fillId="0" borderId="0" xfId="284" applyFont="1" applyAlignment="1">
      <alignment horizontal="center" vertical="top"/>
    </xf>
    <xf numFmtId="0" fontId="69" fillId="0" borderId="0" xfId="284" applyFont="1" applyAlignment="1">
      <alignment horizontal="center"/>
    </xf>
    <xf numFmtId="199" fontId="70" fillId="0" borderId="0" xfId="284" applyNumberFormat="1" applyFont="1" applyAlignment="1">
      <alignment horizontal="center"/>
    </xf>
    <xf numFmtId="0" fontId="21" fillId="0" borderId="0" xfId="284" applyFont="1" applyAlignment="1"/>
    <xf numFmtId="0" fontId="16" fillId="2" borderId="5" xfId="431" applyFont="1" applyFill="1" applyBorder="1" applyAlignment="1" applyProtection="1" quotePrefix="1">
      <alignment horizontal="left" vertical="center"/>
    </xf>
    <xf numFmtId="0" fontId="16" fillId="0" borderId="5" xfId="431" applyFont="1" applyFill="1" applyBorder="1" applyAlignment="1" applyProtection="1" quotePrefix="1">
      <alignment horizontal="left" vertical="center"/>
    </xf>
  </cellXfs>
  <cellStyles count="1331">
    <cellStyle name="常规" xfId="0" builtinId="0"/>
    <cellStyle name="常规 18 3" xfId="1"/>
    <cellStyle name="标题 2 7" xfId="2"/>
    <cellStyle name="数量 2 3" xfId="3"/>
    <cellStyle name="标题 2 5 2" xfId="4"/>
    <cellStyle name="货币[0]" xfId="5" builtinId="7"/>
    <cellStyle name="链接单元格 5" xfId="6"/>
    <cellStyle name="常规 440" xfId="7"/>
    <cellStyle name="常规 435" xfId="8"/>
    <cellStyle name="20% - 强调文字颜色 3" xfId="9" builtinId="38"/>
    <cellStyle name="输出 3" xfId="10"/>
    <cellStyle name="输入" xfId="11" builtinId="20"/>
    <cellStyle name="强调文字颜色 2 3 2" xfId="12"/>
    <cellStyle name="货币" xfId="13" builtinId="4"/>
    <cellStyle name="百分比 2 8 2" xfId="14"/>
    <cellStyle name="Accent1 5" xfId="15"/>
    <cellStyle name="千位分隔[0]" xfId="16" builtinId="6"/>
    <cellStyle name="Accent2 - 40%" xfId="17"/>
    <cellStyle name="常规 3 4 3" xfId="18"/>
    <cellStyle name="40% - 强调文字颜色 3" xfId="19" builtinId="39"/>
    <cellStyle name="常规 26 2" xfId="20"/>
    <cellStyle name="汇总 3 5" xfId="21"/>
    <cellStyle name="差" xfId="22" builtinId="27"/>
    <cellStyle name="常规 7 3" xfId="23"/>
    <cellStyle name="千位分隔" xfId="24" builtinId="3"/>
    <cellStyle name="千位分隔 11 2" xfId="25"/>
    <cellStyle name="汇总 4 2 2 2" xfId="26"/>
    <cellStyle name="60% - 强调文字颜色 3" xfId="27" builtinId="40"/>
    <cellStyle name="Accent6 4" xfId="28"/>
    <cellStyle name="Accent2 - 60%" xfId="29"/>
    <cellStyle name="日期" xfId="30"/>
    <cellStyle name="60% - 强调文字颜色 6 3 2" xfId="31"/>
    <cellStyle name="千位分隔 4 6" xfId="32"/>
    <cellStyle name="超链接" xfId="33" builtinId="8"/>
    <cellStyle name="好_0605石屏县 2 2" xfId="34"/>
    <cellStyle name="Input [yellow] 4" xfId="35"/>
    <cellStyle name="常规 2 7 3" xfId="36"/>
    <cellStyle name="百分比" xfId="37" builtinId="5"/>
    <cellStyle name="已访问的超链接" xfId="38" builtinId="9"/>
    <cellStyle name="Accent4 5" xfId="39"/>
    <cellStyle name="差_Book1 2" xfId="40"/>
    <cellStyle name="60% - 强调文字颜色 2 3" xfId="41"/>
    <cellStyle name="注释" xfId="42" builtinId="10"/>
    <cellStyle name="常规 6" xfId="43"/>
    <cellStyle name="60% - 强调文字颜色 2" xfId="44" builtinId="36"/>
    <cellStyle name="Accent6 3" xfId="45"/>
    <cellStyle name="Accent5 - 60% 2 2" xfId="46"/>
    <cellStyle name="常规 5 2 4" xfId="47"/>
    <cellStyle name="标题 4" xfId="48" builtinId="19"/>
    <cellStyle name="解释性文本 2 2" xfId="49"/>
    <cellStyle name="Accent3 4 2" xfId="50"/>
    <cellStyle name="百分比 7" xfId="51"/>
    <cellStyle name="常规 4 2 2 3" xfId="52"/>
    <cellStyle name="常规 6 5" xfId="53"/>
    <cellStyle name="警告文本" xfId="54" builtinId="11"/>
    <cellStyle name="注释 5" xfId="55"/>
    <cellStyle name="标题" xfId="56" builtinId="15"/>
    <cellStyle name="强调文字颜色 1 2 3" xfId="57"/>
    <cellStyle name="Accent1 - 60% 2 2" xfId="58"/>
    <cellStyle name="标题 1 5 2" xfId="59"/>
    <cellStyle name="解释性文本" xfId="60" builtinId="53"/>
    <cellStyle name="差 6" xfId="61"/>
    <cellStyle name="差_0502通海县 2 2" xfId="62"/>
    <cellStyle name="标题 1" xfId="63" builtinId="16"/>
    <cellStyle name="百分比 4" xfId="64"/>
    <cellStyle name="标题 2" xfId="65" builtinId="17"/>
    <cellStyle name="百分比 5" xfId="66"/>
    <cellStyle name="Accent4 2 2" xfId="67"/>
    <cellStyle name="60% - 强调文字颜色 1" xfId="68" builtinId="32"/>
    <cellStyle name="Accent6 2" xfId="69"/>
    <cellStyle name="差 8" xfId="70"/>
    <cellStyle name="常规 5 2 3" xfId="71"/>
    <cellStyle name="标题 3" xfId="72" builtinId="18"/>
    <cellStyle name="百分比 6" xfId="73"/>
    <cellStyle name="常规 6 3 2 2" xfId="74"/>
    <cellStyle name="60% - 强调文字颜色 4" xfId="75" builtinId="44"/>
    <cellStyle name="Accent6 5" xfId="76"/>
    <cellStyle name="输出" xfId="77" builtinId="21"/>
    <cellStyle name="常规 26" xfId="78"/>
    <cellStyle name="计算" xfId="79" builtinId="22"/>
    <cellStyle name="检查单元格" xfId="80" builtinId="23"/>
    <cellStyle name="计算 3 2" xfId="81"/>
    <cellStyle name="20% - 强调文字颜色 6" xfId="82" builtinId="50"/>
    <cellStyle name="常规 443" xfId="83"/>
    <cellStyle name="常规 8 3" xfId="84"/>
    <cellStyle name="检查单元格 3 3" xfId="85"/>
    <cellStyle name="常规 2 2 2 5" xfId="86"/>
    <cellStyle name="强调文字颜色 2" xfId="87" builtinId="33"/>
    <cellStyle name="标题 4 5 3" xfId="88"/>
    <cellStyle name="注释 2 3" xfId="89"/>
    <cellStyle name="PSHeading 4" xfId="90"/>
    <cellStyle name="链接单元格" xfId="91" builtinId="24"/>
    <cellStyle name="差_0605石屏" xfId="92"/>
    <cellStyle name="汇总" xfId="93" builtinId="25"/>
    <cellStyle name="差 3 4" xfId="94"/>
    <cellStyle name="好" xfId="95" builtinId="26"/>
    <cellStyle name="20% - 强调文字颜色 3 3" xfId="96"/>
    <cellStyle name="适中 8" xfId="97"/>
    <cellStyle name="链接单元格 5 3" xfId="98"/>
    <cellStyle name="输出 3 3" xfId="99"/>
    <cellStyle name="适中" xfId="100" builtinId="28"/>
    <cellStyle name="警告文本 3 2 2" xfId="101"/>
    <cellStyle name="汇总 3 2 3" xfId="102"/>
    <cellStyle name="输出 5" xfId="103"/>
    <cellStyle name="20% - 强调文字颜色 5" xfId="104" builtinId="46"/>
    <cellStyle name="链接单元格 7" xfId="105"/>
    <cellStyle name="常规 442" xfId="106"/>
    <cellStyle name="常规 8 2" xfId="107"/>
    <cellStyle name="汇总 2 4 2" xfId="108"/>
    <cellStyle name="检查单元格 3 2" xfId="109"/>
    <cellStyle name="常规 2 2 2 4" xfId="110"/>
    <cellStyle name="强调文字颜色 1" xfId="111" builtinId="29"/>
    <cellStyle name="标题 4 5 2" xfId="112"/>
    <cellStyle name="千位分隔 6 2" xfId="113"/>
    <cellStyle name="编号 3 2" xfId="114"/>
    <cellStyle name="20% - 强调文字颜色 1" xfId="115" builtinId="30"/>
    <cellStyle name="常规 433" xfId="116"/>
    <cellStyle name="常规 428" xfId="117"/>
    <cellStyle name="链接单元格 3" xfId="118"/>
    <cellStyle name="40% - 强调文字颜色 1" xfId="119" builtinId="31"/>
    <cellStyle name="标题 5 4" xfId="120"/>
    <cellStyle name="20% - 强调文字颜色 2" xfId="121" builtinId="34"/>
    <cellStyle name="链接单元格 4" xfId="122"/>
    <cellStyle name="常规 429" xfId="123"/>
    <cellStyle name="常规 434" xfId="124"/>
    <cellStyle name="40% - 强调文字颜色 2" xfId="125" builtinId="35"/>
    <cellStyle name="差_11大理 2 2" xfId="126"/>
    <cellStyle name="强调文字颜色 3" xfId="127" builtinId="37"/>
    <cellStyle name="PSChar" xfId="128"/>
    <cellStyle name="强调文字颜色 4" xfId="129" builtinId="41"/>
    <cellStyle name="输出 4" xfId="130"/>
    <cellStyle name="汇总 3 2 2" xfId="131"/>
    <cellStyle name="20% - 强调文字颜色 4" xfId="132" builtinId="42"/>
    <cellStyle name="常规 436" xfId="133"/>
    <cellStyle name="常规 441" xfId="134"/>
    <cellStyle name="链接单元格 6" xfId="135"/>
    <cellStyle name="计算 3" xfId="136"/>
    <cellStyle name="40% - 强调文字颜色 4" xfId="137" builtinId="43"/>
    <cellStyle name="强调文字颜色 5" xfId="138" builtinId="45"/>
    <cellStyle name="常规 2 5 3 2" xfId="139"/>
    <cellStyle name="60% - 强调文字颜色 5 2 2 2" xfId="140"/>
    <cellStyle name="常规_exceltmp1 2" xfId="141"/>
    <cellStyle name="计算 4" xfId="142"/>
    <cellStyle name="40% - 强调文字颜色 5" xfId="143" builtinId="47"/>
    <cellStyle name="标题 1 4 2" xfId="144"/>
    <cellStyle name="60% - 强调文字颜色 5" xfId="145" builtinId="48"/>
    <cellStyle name="Accent6 6" xfId="146"/>
    <cellStyle name="强调文字颜色 6" xfId="147" builtinId="49"/>
    <cellStyle name="40% - 强调文字颜色 6" xfId="148" builtinId="51"/>
    <cellStyle name="_弱电系统设备配置报价清单" xfId="149"/>
    <cellStyle name="计算 5" xfId="150"/>
    <cellStyle name="适中 2" xfId="151"/>
    <cellStyle name="标题 1 4 3" xfId="152"/>
    <cellStyle name="60% - 强调文字颜色 6" xfId="153" builtinId="52"/>
    <cellStyle name="Accent6 7" xfId="154"/>
    <cellStyle name="警告文本 3" xfId="155"/>
    <cellStyle name="注释 5 3" xfId="156"/>
    <cellStyle name="常规 25" xfId="157"/>
    <cellStyle name="常规 30" xfId="158"/>
    <cellStyle name="数量 4" xfId="159"/>
    <cellStyle name="常规 4 2 2 2" xfId="160"/>
    <cellStyle name="常规 6 4" xfId="161"/>
    <cellStyle name="注释 4" xfId="162"/>
    <cellStyle name="好_Book1 2" xfId="163"/>
    <cellStyle name="60% - 强调文字颜色 3 2 2 2" xfId="164"/>
    <cellStyle name="输出 2 3" xfId="165"/>
    <cellStyle name="日期 3 2" xfId="166"/>
    <cellStyle name="好_0605石屏 2 2" xfId="167"/>
    <cellStyle name="注释 3 4" xfId="168"/>
    <cellStyle name="Accent1 - 40% 3" xfId="169"/>
    <cellStyle name="注释 2 2 2" xfId="170"/>
    <cellStyle name="样式 1" xfId="171"/>
    <cellStyle name="Accent3 - 60% 2 2" xfId="172"/>
    <cellStyle name="编号" xfId="173"/>
    <cellStyle name="未定义" xfId="174"/>
    <cellStyle name="计算 3 3" xfId="175"/>
    <cellStyle name="40% - 强调文字颜色 4 3" xfId="176"/>
    <cellStyle name="输入 2 2 2" xfId="177"/>
    <cellStyle name="输出 2 2" xfId="178"/>
    <cellStyle name="商品名称 2 2 2" xfId="179"/>
    <cellStyle name="常规 10 2_报预算局：2016年云南省及省本级1-7月社保基金预算执行情况表（0823）" xfId="180"/>
    <cellStyle name="警告文本 4 2" xfId="181"/>
    <cellStyle name="0,0_x005f_x000d__x005f_x000a_NA_x005f_x000d__x005f_x000a_" xfId="182"/>
    <cellStyle name="日期 2 3" xfId="183"/>
    <cellStyle name="常规 439" xfId="184"/>
    <cellStyle name="常规 444" xfId="185"/>
    <cellStyle name="常规 8 4" xfId="186"/>
    <cellStyle name="常规 4 2 4 2" xfId="187"/>
    <cellStyle name="常规 4 6 2" xfId="188"/>
    <cellStyle name="强调文字颜色 6 3 2" xfId="189"/>
    <cellStyle name="常规 4 2 4" xfId="190"/>
    <cellStyle name="常规 4 6" xfId="191"/>
    <cellStyle name="强调文字颜色 6 3" xfId="192"/>
    <cellStyle name="常规 4 2 3 2" xfId="193"/>
    <cellStyle name="常规 7 4" xfId="194"/>
    <cellStyle name="强调文字颜色 6 2 2" xfId="195"/>
    <cellStyle name="常规 4 2 3" xfId="196"/>
    <cellStyle name="常规 4 5" xfId="197"/>
    <cellStyle name="强调文字颜色 6 2" xfId="198"/>
    <cellStyle name="常规 3 6 2" xfId="199"/>
    <cellStyle name="强调文字颜色 5 3 2" xfId="200"/>
    <cellStyle name="常规 3 6" xfId="201"/>
    <cellStyle name="强调文字颜色 5 3" xfId="202"/>
    <cellStyle name="输入 4 4" xfId="203"/>
    <cellStyle name="常规 3 5" xfId="204"/>
    <cellStyle name="强调文字颜色 5 2" xfId="205"/>
    <cellStyle name="常规 2 5 2" xfId="206"/>
    <cellStyle name="商品名称 2 3" xfId="207"/>
    <cellStyle name="好 8" xfId="208"/>
    <cellStyle name="好_2008年地州对账表(国库资金） 2 2" xfId="209"/>
    <cellStyle name="强调文字颜色 4 2 2" xfId="210"/>
    <cellStyle name="强调文字颜色 3 2 3" xfId="211"/>
    <cellStyle name="适中 2 4" xfId="212"/>
    <cellStyle name="差_Book1" xfId="213"/>
    <cellStyle name="计算 5 3" xfId="214"/>
    <cellStyle name="强调文字颜色 3 2 2" xfId="215"/>
    <cellStyle name="适中 2 3" xfId="216"/>
    <cellStyle name="强调文字颜色 3 2" xfId="217"/>
    <cellStyle name="强调文字颜色 2 2 3" xfId="218"/>
    <cellStyle name="强调文字颜色 2 2" xfId="219"/>
    <cellStyle name="强调文字颜色 1 3 2" xfId="220"/>
    <cellStyle name="强调文字颜色 6 2 2 2" xfId="221"/>
    <cellStyle name="强调文字颜色 1 3" xfId="222"/>
    <cellStyle name="部门 2" xfId="223"/>
    <cellStyle name="常规 10 41" xfId="224"/>
    <cellStyle name="常规 2 2 2" xfId="225"/>
    <cellStyle name="强调 3 2" xfId="226"/>
    <cellStyle name="强调 2" xfId="227"/>
    <cellStyle name="警告文本 4 4" xfId="228"/>
    <cellStyle name="常规 19 2 2" xfId="229"/>
    <cellStyle name="强调 1" xfId="230"/>
    <cellStyle name="警告文本 4 3" xfId="231"/>
    <cellStyle name="千位分隔 9" xfId="232"/>
    <cellStyle name="强调文字颜色 4 2 2 2" xfId="233"/>
    <cellStyle name="检查单元格 6" xfId="234"/>
    <cellStyle name="常规 2 5 2 2" xfId="235"/>
    <cellStyle name="超链接 2" xfId="236"/>
    <cellStyle name="Accent2 - 60% 2" xfId="237"/>
    <cellStyle name="日期 2" xfId="238"/>
    <cellStyle name="千位分隔 4 6 2" xfId="239"/>
    <cellStyle name="千位分隔 3 3" xfId="240"/>
    <cellStyle name="标题 4 2 3" xfId="241"/>
    <cellStyle name="千位分隔 11" xfId="242"/>
    <cellStyle name="千分位[0]_laroux" xfId="243"/>
    <cellStyle name="输入 8" xfId="244"/>
    <cellStyle name="20% - 强调文字颜色 3 2" xfId="245"/>
    <cellStyle name="适中 7" xfId="246"/>
    <cellStyle name="常规 3 2 5" xfId="247"/>
    <cellStyle name="链接单元格 5 2" xfId="248"/>
    <cellStyle name="常规 3_Book1" xfId="249"/>
    <cellStyle name="Accent1 - 20% 3" xfId="250"/>
    <cellStyle name="链接单元格 3 4" xfId="251"/>
    <cellStyle name="好_Book1" xfId="252"/>
    <cellStyle name="常规 4 4" xfId="253"/>
    <cellStyle name="常规 4 2 2" xfId="254"/>
    <cellStyle name="输入 5 3" xfId="255"/>
    <cellStyle name="20% - 强调文字颜色 1 3" xfId="256"/>
    <cellStyle name="强调文字颜色 2 2 2 2" xfId="257"/>
    <cellStyle name="Accent1 - 20% 2" xfId="258"/>
    <cellStyle name="链接单元格 3 3" xfId="259"/>
    <cellStyle name="链接单元格 2 4" xfId="260"/>
    <cellStyle name="警告文本 5 2" xfId="261"/>
    <cellStyle name="警告文本 5" xfId="262"/>
    <cellStyle name="常规 2 6 4 2" xfId="263"/>
    <cellStyle name="强调文字颜色 1 2 2" xfId="264"/>
    <cellStyle name="警告文本 4" xfId="265"/>
    <cellStyle name="标题 3 5 3" xfId="266"/>
    <cellStyle name="警告文本 3 4" xfId="267"/>
    <cellStyle name="标题 3 5 2" xfId="268"/>
    <cellStyle name="常规 9" xfId="269"/>
    <cellStyle name="警告文本 3 3" xfId="270"/>
    <cellStyle name="常规 8" xfId="271"/>
    <cellStyle name="警告文本 3 2" xfId="272"/>
    <cellStyle name="标题 3 3 2 2" xfId="273"/>
    <cellStyle name="标题 3 4 3" xfId="274"/>
    <cellStyle name="警告文本 2 4" xfId="275"/>
    <cellStyle name="标题 3 4 2" xfId="276"/>
    <cellStyle name="警告文本 2 3" xfId="277"/>
    <cellStyle name="借出原因 4" xfId="278"/>
    <cellStyle name="标题 9" xfId="279"/>
    <cellStyle name="常规 10 3" xfId="280"/>
    <cellStyle name="借出原因 3 2" xfId="281"/>
    <cellStyle name="标题 8 2" xfId="282"/>
    <cellStyle name="常规 2 7" xfId="283"/>
    <cellStyle name="常规 10 2 2" xfId="284"/>
    <cellStyle name="借出原因 3" xfId="285"/>
    <cellStyle name="标题 8" xfId="286"/>
    <cellStyle name="检查单元格 8" xfId="287"/>
    <cellStyle name="检查单元格 5 3" xfId="288"/>
    <cellStyle name="检查单元格 5 2" xfId="289"/>
    <cellStyle name="标题 4 7" xfId="290"/>
    <cellStyle name="千位分隔 8" xfId="291"/>
    <cellStyle name="_20100326高清市院遂宁检察院1080P配置清单26日改" xfId="292"/>
    <cellStyle name="检查单元格 5" xfId="293"/>
    <cellStyle name="检查单元格 4 3" xfId="294"/>
    <cellStyle name="常规 3 3 2 2 2" xfId="295"/>
    <cellStyle name="检查单元格 4 2" xfId="296"/>
    <cellStyle name="适中 5" xfId="297"/>
    <cellStyle name="Accent2 - 20%" xfId="298"/>
    <cellStyle name="常规 3 2 3" xfId="299"/>
    <cellStyle name="计算 8" xfId="300"/>
    <cellStyle name="计算 7" xfId="301"/>
    <cellStyle name="常规 3 2 2" xfId="302"/>
    <cellStyle name="适中 4" xfId="303"/>
    <cellStyle name="计算 6" xfId="304"/>
    <cellStyle name="适中 3" xfId="305"/>
    <cellStyle name="差_2008年地州对账表(国库资金） 2 2" xfId="306"/>
    <cellStyle name="计算 4 2" xfId="307"/>
    <cellStyle name="Accent6 - 20% 3" xfId="308"/>
    <cellStyle name="20% - 强调文字颜色 6 2 2" xfId="309"/>
    <cellStyle name="计算 3 4" xfId="310"/>
    <cellStyle name="汇总 2 3" xfId="311"/>
    <cellStyle name="检查单元格 2" xfId="312"/>
    <cellStyle name="计算 3 2 2" xfId="313"/>
    <cellStyle name="计算 2 4" xfId="314"/>
    <cellStyle name="计算 2 2" xfId="315"/>
    <cellStyle name="汇总 8 2" xfId="316"/>
    <cellStyle name="百分比 2 3 2" xfId="317"/>
    <cellStyle name="常规 2 14" xfId="318"/>
    <cellStyle name="汇总 5 4" xfId="319"/>
    <cellStyle name="千分位_97-917" xfId="320"/>
    <cellStyle name="汇总 5 3" xfId="321"/>
    <cellStyle name="千位分隔 3 2 2" xfId="322"/>
    <cellStyle name="标题 4 2 2 2" xfId="323"/>
    <cellStyle name="注释 3" xfId="324"/>
    <cellStyle name="常规 6 3" xfId="325"/>
    <cellStyle name="计算 4 4" xfId="326"/>
    <cellStyle name="适中 5 3" xfId="327"/>
    <cellStyle name="Accent2 - 20% 3" xfId="328"/>
    <cellStyle name="常规 2 12 2" xfId="329"/>
    <cellStyle name="汇总 5 2 2" xfId="330"/>
    <cellStyle name="标题 6 4" xfId="331"/>
    <cellStyle name="汇总 4 3" xfId="332"/>
    <cellStyle name="警告文本 4 2 2" xfId="333"/>
    <cellStyle name="汇总 4 2 3" xfId="334"/>
    <cellStyle name="汇总 4 2 2" xfId="335"/>
    <cellStyle name="汇总 4 2" xfId="336"/>
    <cellStyle name="汇总 3 4 2" xfId="337"/>
    <cellStyle name="汇总 3 3 2" xfId="338"/>
    <cellStyle name="标题 4 6" xfId="339"/>
    <cellStyle name="千位分隔 7" xfId="340"/>
    <cellStyle name="差_1110洱源" xfId="341"/>
    <cellStyle name="常规 25 2" xfId="342"/>
    <cellStyle name="汇总 2 5" xfId="343"/>
    <cellStyle name="检查单元格 4" xfId="344"/>
    <cellStyle name="标题 4 5" xfId="345"/>
    <cellStyle name="千位分隔 6" xfId="346"/>
    <cellStyle name="检查单元格 3" xfId="347"/>
    <cellStyle name="汇总 2 4" xfId="348"/>
    <cellStyle name="注释 3 3" xfId="349"/>
    <cellStyle name="常规 6 3 3" xfId="350"/>
    <cellStyle name="千位分隔 5 2" xfId="351"/>
    <cellStyle name="标题 4 4 2" xfId="352"/>
    <cellStyle name="检查单元格 2 2" xfId="353"/>
    <cellStyle name="汇总 2 3 2" xfId="354"/>
    <cellStyle name="注释 2 4" xfId="355"/>
    <cellStyle name="好_2007年地州资金往来对账表 2 2" xfId="356"/>
    <cellStyle name="标题 4 3 3" xfId="357"/>
    <cellStyle name="警告文本 2 2 2" xfId="358"/>
    <cellStyle name="汇总 2 2 3" xfId="359"/>
    <cellStyle name="标题 4 3 2 2" xfId="360"/>
    <cellStyle name="汇总 8" xfId="361"/>
    <cellStyle name="汇总 2 2 2 2" xfId="362"/>
    <cellStyle name="标题 4 3 2" xfId="363"/>
    <cellStyle name="千位分隔 4 2" xfId="364"/>
    <cellStyle name="汇总 2 2 2" xfId="365"/>
    <cellStyle name="后继超级链接 2 2" xfId="366"/>
    <cellStyle name="解释性文本 4 2 2" xfId="367"/>
    <cellStyle name="解释性文本 4 2" xfId="368"/>
    <cellStyle name="好_2007年地州资金往来对账表 2" xfId="369"/>
    <cellStyle name="商品名称" xfId="370"/>
    <cellStyle name="好_11大理 2" xfId="371"/>
    <cellStyle name="解释性文本 4 4" xfId="372"/>
    <cellStyle name="好_1110洱源 3" xfId="373"/>
    <cellStyle name="好_0605石屏县 3" xfId="374"/>
    <cellStyle name="好_0605石屏县 2" xfId="375"/>
    <cellStyle name="好_0502通海县 2 2" xfId="376"/>
    <cellStyle name="好_0502通海县 2" xfId="377"/>
    <cellStyle name="好 4" xfId="378"/>
    <cellStyle name="超链接 4 2" xfId="379"/>
    <cellStyle name="日期 4" xfId="380"/>
    <cellStyle name="标题1 2 2" xfId="381"/>
    <cellStyle name="好_0605石屏 3" xfId="382"/>
    <cellStyle name="超链接 4" xfId="383"/>
    <cellStyle name="超链接 3" xfId="384"/>
    <cellStyle name="日期 2 2 2" xfId="385"/>
    <cellStyle name="超链接 2 2 2" xfId="386"/>
    <cellStyle name="超链接 2 2" xfId="387"/>
    <cellStyle name="千位[0]_ 方正PC" xfId="388"/>
    <cellStyle name="常规_表样--2016年1至7月云南省及省本级地方财政收支执行情况（国资预算）全省数据与国库一致send预算局826" xfId="389"/>
    <cellStyle name="常规_2007年云南省向人大报送政府收支预算表格式编制过程表 2 2" xfId="390"/>
    <cellStyle name="计算 2 3" xfId="391"/>
    <cellStyle name="常规 9 5" xfId="392"/>
    <cellStyle name="常规 9 4" xfId="393"/>
    <cellStyle name="常规 9 3 2" xfId="394"/>
    <cellStyle name="常规 9 2 3" xfId="395"/>
    <cellStyle name="注释 8" xfId="396"/>
    <cellStyle name="常规 9 2 2 2" xfId="397"/>
    <cellStyle name="注释 7" xfId="398"/>
    <cellStyle name="常规 9 2 2" xfId="399"/>
    <cellStyle name="常规 7 2" xfId="400"/>
    <cellStyle name="注释 3 2" xfId="401"/>
    <cellStyle name="常规 6 3 2" xfId="402"/>
    <cellStyle name="常规 6 2 2" xfId="403"/>
    <cellStyle name="注释 2 2" xfId="404"/>
    <cellStyle name="常规 5 3 2" xfId="405"/>
    <cellStyle name="常规 452" xfId="406"/>
    <cellStyle name="解释性文本 2" xfId="407"/>
    <cellStyle name="Accent3 4" xfId="408"/>
    <cellStyle name="常规 449" xfId="409"/>
    <cellStyle name="常规 4 3 4" xfId="410"/>
    <cellStyle name="常规 4 3 3 2" xfId="411"/>
    <cellStyle name="计算 2 2 2" xfId="412"/>
    <cellStyle name="常规 4 3 3" xfId="413"/>
    <cellStyle name="常规 5 5" xfId="414"/>
    <cellStyle name="常规 4 3 2 3" xfId="415"/>
    <cellStyle name="常规 4 3 2 2" xfId="416"/>
    <cellStyle name="常规 5 4 2" xfId="417"/>
    <cellStyle name="常规 4 3 2" xfId="418"/>
    <cellStyle name="常规 5 4" xfId="419"/>
    <cellStyle name="常规 4 2 5" xfId="420"/>
    <cellStyle name="常规 4 7" xfId="421"/>
    <cellStyle name="常规 4 2" xfId="422"/>
    <cellStyle name="常规 3 8" xfId="423"/>
    <cellStyle name="常规 3 7" xfId="424"/>
    <cellStyle name="部门" xfId="425"/>
    <cellStyle name="常规 2 2" xfId="426"/>
    <cellStyle name="强调 3" xfId="427"/>
    <cellStyle name="常规 3 3 4 2" xfId="428"/>
    <cellStyle name="常规 3 3 4" xfId="429"/>
    <cellStyle name="常规 3 3 3 2" xfId="430"/>
    <cellStyle name="常规_2007年云南省向人大报送政府收支预算表格式编制过程表 2" xfId="431"/>
    <cellStyle name="百分比 2 3 4" xfId="432"/>
    <cellStyle name="常规 2 16" xfId="433"/>
    <cellStyle name="普通_97-917" xfId="434"/>
    <cellStyle name="常规 448" xfId="435"/>
    <cellStyle name="好_1110洱源 2 2" xfId="436"/>
    <cellStyle name="标题 3 4 4" xfId="437"/>
    <cellStyle name="Accent6 - 40% 2 2" xfId="438"/>
    <cellStyle name="常规 3 3 2 2" xfId="439"/>
    <cellStyle name="常规 3 2 4 2" xfId="440"/>
    <cellStyle name="适中 6" xfId="441"/>
    <cellStyle name="常规 3 2 4" xfId="442"/>
    <cellStyle name="借出原因 2 3" xfId="443"/>
    <cellStyle name="标题 7 3" xfId="444"/>
    <cellStyle name="汇总 5 2" xfId="445"/>
    <cellStyle name="常规 2 12" xfId="446"/>
    <cellStyle name="输出 4 2 2" xfId="447"/>
    <cellStyle name="常规 3 2" xfId="448"/>
    <cellStyle name="常规 3" xfId="449"/>
    <cellStyle name="输出 4 2" xfId="450"/>
    <cellStyle name="汇总 3 2 2 2" xfId="451"/>
    <cellStyle name="解释性文本 3 4" xfId="452"/>
    <cellStyle name="差_1110洱源 2 2" xfId="453"/>
    <cellStyle name="检查单元格 4 2 2" xfId="454"/>
    <cellStyle name="常规 2 4 3 2" xfId="455"/>
    <cellStyle name="常规 29" xfId="456"/>
    <cellStyle name="输入 2 2" xfId="457"/>
    <cellStyle name="常规 2 8 2" xfId="458"/>
    <cellStyle name="强调文字颜色 1 2" xfId="459"/>
    <cellStyle name="常规 2 2 2 4 2" xfId="460"/>
    <cellStyle name="检查单元格 3 2 2" xfId="461"/>
    <cellStyle name="常规 2 6 4" xfId="462"/>
    <cellStyle name="常规 2 6 2" xfId="463"/>
    <cellStyle name="常规 2 6" xfId="464"/>
    <cellStyle name="好_2008年地州对账表(国库资金） 3" xfId="465"/>
    <cellStyle name="常规 2 5 5" xfId="466"/>
    <cellStyle name="千位分隔 2" xfId="467"/>
    <cellStyle name="常规 7 3 2" xfId="468"/>
    <cellStyle name="检查单元格 7" xfId="469"/>
    <cellStyle name="常规 2 5 2 3" xfId="470"/>
    <cellStyle name="输出 3 2 2" xfId="471"/>
    <cellStyle name="常规 2 5 2 2 2" xfId="472"/>
    <cellStyle name="千位分隔 3 2" xfId="473"/>
    <cellStyle name="标题 4 2 2" xfId="474"/>
    <cellStyle name="千位分隔 10" xfId="475"/>
    <cellStyle name="输入 7" xfId="476"/>
    <cellStyle name="_ET_STYLE_NoName_00_" xfId="477"/>
    <cellStyle name="借出原因 2" xfId="478"/>
    <cellStyle name="标题 7" xfId="479"/>
    <cellStyle name="常规 2 5" xfId="480"/>
    <cellStyle name="常规 2 9 4" xfId="481"/>
    <cellStyle name="好_2008年地州对账表(国库资金） 2" xfId="482"/>
    <cellStyle name="输入 3 4" xfId="483"/>
    <cellStyle name="常规 2 2 2 2 3" xfId="484"/>
    <cellStyle name="常规 2 4 5" xfId="485"/>
    <cellStyle name="常规 7 2 2" xfId="486"/>
    <cellStyle name="常规 2 2 2 2 2 2" xfId="487"/>
    <cellStyle name="标题1" xfId="488"/>
    <cellStyle name="常规 2 4 4 2" xfId="489"/>
    <cellStyle name="常规 2 2 2 2 2" xfId="490"/>
    <cellStyle name="部门 2 2 2" xfId="491"/>
    <cellStyle name="常规 2 4 4" xfId="492"/>
    <cellStyle name="后继超级链接 2" xfId="493"/>
    <cellStyle name="分级显示行_1_Book1" xfId="494"/>
    <cellStyle name="常规 4 2 2 2 2" xfId="495"/>
    <cellStyle name="常规 6 4 2" xfId="496"/>
    <cellStyle name="注释 4 2" xfId="497"/>
    <cellStyle name="常规 17" xfId="498"/>
    <cellStyle name="常规 22" xfId="499"/>
    <cellStyle name="后继超级链接" xfId="500"/>
    <cellStyle name="常规 2 4 3" xfId="501"/>
    <cellStyle name="输出 2 2 2" xfId="502"/>
    <cellStyle name="常规 2 4 2 3" xfId="503"/>
    <cellStyle name="常规 2 4 2 2 2" xfId="504"/>
    <cellStyle name="好 3" xfId="505"/>
    <cellStyle name="常规 2 4 2 2" xfId="506"/>
    <cellStyle name="常规 2 3 5" xfId="507"/>
    <cellStyle name="常规 431" xfId="508"/>
    <cellStyle name="常规 2 3 2 2 3" xfId="509"/>
    <cellStyle name="注释 4 3" xfId="510"/>
    <cellStyle name="常规 18" xfId="511"/>
    <cellStyle name="常规 23" xfId="512"/>
    <cellStyle name="数量 2" xfId="513"/>
    <cellStyle name="常规 2 3 2 2 2 2" xfId="514"/>
    <cellStyle name="常规 11 3 2" xfId="515"/>
    <cellStyle name="常规 430" xfId="516"/>
    <cellStyle name="数量" xfId="517"/>
    <cellStyle name="常规 2 3 2 2 2" xfId="518"/>
    <cellStyle name="标题1 3 2" xfId="519"/>
    <cellStyle name="常规 2 2 5" xfId="520"/>
    <cellStyle name="汇总 5 3 2" xfId="521"/>
    <cellStyle name="常规 2 13 2" xfId="522"/>
    <cellStyle name="好_0605石屏" xfId="523"/>
    <cellStyle name="常规 4 3 2 2 2" xfId="524"/>
    <cellStyle name="借出原因 2 2 2" xfId="525"/>
    <cellStyle name="标题 7 2 2" xfId="526"/>
    <cellStyle name="适中 4 3" xfId="527"/>
    <cellStyle name="常规 2 11 2" xfId="528"/>
    <cellStyle name="适中 3 3" xfId="529"/>
    <cellStyle name="强调文字颜色 3 3 2" xfId="530"/>
    <cellStyle name="常规 2 10 2" xfId="531"/>
    <cellStyle name="好 4 4" xfId="532"/>
    <cellStyle name="常规 14" xfId="533"/>
    <cellStyle name="注释 4 4" xfId="534"/>
    <cellStyle name="常规 19" xfId="535"/>
    <cellStyle name="常规 24" xfId="536"/>
    <cellStyle name="检查单元格 2 2 2" xfId="537"/>
    <cellStyle name="常规 16" xfId="538"/>
    <cellStyle name="常规 21" xfId="539"/>
    <cellStyle name="寘嬫愗傝_Region Orders (2)" xfId="540"/>
    <cellStyle name="输出 5 2" xfId="541"/>
    <cellStyle name="好 5 3" xfId="542"/>
    <cellStyle name="标题 2 4 4" xfId="543"/>
    <cellStyle name="常规 3 2 2 2" xfId="544"/>
    <cellStyle name="适中 4 2" xfId="545"/>
    <cellStyle name="适中 3 2 2" xfId="546"/>
    <cellStyle name="常规 13 2" xfId="547"/>
    <cellStyle name="常规 11 2 2" xfId="548"/>
    <cellStyle name="输入 2" xfId="549"/>
    <cellStyle name="常规 2 8" xfId="550"/>
    <cellStyle name="标题 8 3" xfId="551"/>
    <cellStyle name="汇总 6 2" xfId="552"/>
    <cellStyle name="常规 10 2 3" xfId="553"/>
    <cellStyle name="常规 3 3 2 3" xfId="554"/>
    <cellStyle name="差_M01-1 2 2" xfId="555"/>
    <cellStyle name="常规 2 3 2 2" xfId="556"/>
    <cellStyle name="常规 2 3 2" xfId="557"/>
    <cellStyle name="输入 3 2 2" xfId="558"/>
    <cellStyle name="昗弨_Pacific Region P&amp;L" xfId="559"/>
    <cellStyle name="差_M01-1 2" xfId="560"/>
    <cellStyle name="常规 2 9 2 2" xfId="561"/>
    <cellStyle name="差_M01-1" xfId="562"/>
    <cellStyle name="常规 2 9 2" xfId="563"/>
    <cellStyle name="输入 3 2" xfId="564"/>
    <cellStyle name="常规 2 3" xfId="565"/>
    <cellStyle name="常规 2 4 2 3 2" xfId="566"/>
    <cellStyle name="借出原因 2 2" xfId="567"/>
    <cellStyle name="标题 7 2" xfId="568"/>
    <cellStyle name="差_2008年地州对账表(国库资金） 2" xfId="569"/>
    <cellStyle name="解释性文本 3 3" xfId="570"/>
    <cellStyle name="差_2008年地州对账表(国库资金）" xfId="571"/>
    <cellStyle name="常规 28" xfId="572"/>
    <cellStyle name="差_2007年地州资金往来对账表 3" xfId="573"/>
    <cellStyle name="差_2007年地州资金往来对账表" xfId="574"/>
    <cellStyle name="差_0605石屏县 3" xfId="575"/>
    <cellStyle name="差_0605石屏县 2 2" xfId="576"/>
    <cellStyle name="差_0502通海县 2" xfId="577"/>
    <cellStyle name="差 5 3" xfId="578"/>
    <cellStyle name="链接单元格 4 4" xfId="579"/>
    <cellStyle name="差 3 2 2" xfId="580"/>
    <cellStyle name="警告文本 6" xfId="581"/>
    <cellStyle name="差_0605石屏县" xfId="582"/>
    <cellStyle name="差 3 2" xfId="583"/>
    <cellStyle name="差 2 2 2" xfId="584"/>
    <cellStyle name="差 2 4" xfId="585"/>
    <cellStyle name="解释性文本 5 3" xfId="586"/>
    <cellStyle name="差 2 3" xfId="587"/>
    <cellStyle name="解释性文本 5 2" xfId="588"/>
    <cellStyle name="差 2 2" xfId="589"/>
    <cellStyle name="部门 3" xfId="590"/>
    <cellStyle name="常规 2 2 3" xfId="591"/>
    <cellStyle name="部门 2 3" xfId="592"/>
    <cellStyle name="常规 2 2 2 3" xfId="593"/>
    <cellStyle name="差 4 3" xfId="594"/>
    <cellStyle name="标题1 3" xfId="595"/>
    <cellStyle name="百分比 3 2" xfId="596"/>
    <cellStyle name="标题1 2 3" xfId="597"/>
    <cellStyle name="差 5 2" xfId="598"/>
    <cellStyle name="捠壿_Region Orders (2)" xfId="599"/>
    <cellStyle name="标题1 4" xfId="600"/>
    <cellStyle name="标题 5 2 2" xfId="601"/>
    <cellStyle name="常规 2 6 3 2" xfId="602"/>
    <cellStyle name="标题 4 4 4" xfId="603"/>
    <cellStyle name="差_0605石屏 2 2" xfId="604"/>
    <cellStyle name="汇总 2 2" xfId="605"/>
    <cellStyle name="Accent5 5 2" xfId="606"/>
    <cellStyle name="千位分隔 4" xfId="607"/>
    <cellStyle name="标题 4 3" xfId="608"/>
    <cellStyle name="数量 2 2 2" xfId="609"/>
    <cellStyle name="标题 3 7" xfId="610"/>
    <cellStyle name="常规 19 3" xfId="611"/>
    <cellStyle name="常规 19 2" xfId="612"/>
    <cellStyle name="标题 3 6" xfId="613"/>
    <cellStyle name="常规 2 6 2 2 2" xfId="614"/>
    <cellStyle name="常规 2 6 2 2" xfId="615"/>
    <cellStyle name="标题 3 5" xfId="616"/>
    <cellStyle name="标题 3 4 2 2" xfId="617"/>
    <cellStyle name="标题 4 4 3" xfId="618"/>
    <cellStyle name="标题 3 4" xfId="619"/>
    <cellStyle name="标题 3 3 4" xfId="620"/>
    <cellStyle name="商品名称 3 2" xfId="621"/>
    <cellStyle name="标题 3 3 3" xfId="622"/>
    <cellStyle name="标题 3 2 3" xfId="623"/>
    <cellStyle name="好 6" xfId="624"/>
    <cellStyle name="好 5" xfId="625"/>
    <cellStyle name="标题 3 2 2" xfId="626"/>
    <cellStyle name="标题 1 3 2 2" xfId="627"/>
    <cellStyle name="汇总 3 2" xfId="628"/>
    <cellStyle name="标题 5 3" xfId="629"/>
    <cellStyle name="常规 18 2" xfId="630"/>
    <cellStyle name="常规 5 42" xfId="631"/>
    <cellStyle name="标题 2 5 3" xfId="632"/>
    <cellStyle name="标题 2 5" xfId="633"/>
    <cellStyle name="标题 2 4 3" xfId="634"/>
    <cellStyle name="标题 3 2 2 2" xfId="635"/>
    <cellStyle name="好 5 2" xfId="636"/>
    <cellStyle name="标题 2 4 2 2" xfId="637"/>
    <cellStyle name="标题 2 3 2 2" xfId="638"/>
    <cellStyle name="常规 11 2" xfId="639"/>
    <cellStyle name="标题 2 3 2" xfId="640"/>
    <cellStyle name="常规 11" xfId="641"/>
    <cellStyle name="后继超级链接 3" xfId="642"/>
    <cellStyle name="标题 2 4 2" xfId="643"/>
    <cellStyle name="常规 17 3" xfId="644"/>
    <cellStyle name="标题 1 7" xfId="645"/>
    <cellStyle name="好_1110洱源" xfId="646"/>
    <cellStyle name="标题 1 5 3" xfId="647"/>
    <cellStyle name="编号 2 3" xfId="648"/>
    <cellStyle name="差 4 4" xfId="649"/>
    <cellStyle name="标题 6 2" xfId="650"/>
    <cellStyle name="百分比 9" xfId="651"/>
    <cellStyle name="解释性文本 2 4" xfId="652"/>
    <cellStyle name="标题 6" xfId="653"/>
    <cellStyle name="百分比 8 2" xfId="654"/>
    <cellStyle name="标题 5 2" xfId="655"/>
    <cellStyle name="标题 3 2" xfId="656"/>
    <cellStyle name="百分比 6 2" xfId="657"/>
    <cellStyle name="标题 1 2" xfId="658"/>
    <cellStyle name="百分比 4 2" xfId="659"/>
    <cellStyle name="常规 2 2 6" xfId="660"/>
    <cellStyle name="注释 5 2" xfId="661"/>
    <cellStyle name="警告文本 2" xfId="662"/>
    <cellStyle name="好 3 2" xfId="663"/>
    <cellStyle name="标题 2 2 3" xfId="664"/>
    <cellStyle name="百分比 2 8" xfId="665"/>
    <cellStyle name="标题 2 4" xfId="666"/>
    <cellStyle name="标题 2 2 2" xfId="667"/>
    <cellStyle name="常规 15 3" xfId="668"/>
    <cellStyle name="百分比 2 7" xfId="669"/>
    <cellStyle name="百分比 2 6" xfId="670"/>
    <cellStyle name="常规 15 2" xfId="671"/>
    <cellStyle name="Accent1 - 20%" xfId="672"/>
    <cellStyle name="强调文字颜色 2 2 2" xfId="673"/>
    <cellStyle name="百分比 2 5" xfId="674"/>
    <cellStyle name="Header2 2" xfId="675"/>
    <cellStyle name="60% - 强调文字颜色 6 2 2 2" xfId="676"/>
    <cellStyle name="输出 4 3" xfId="677"/>
    <cellStyle name="常规 4" xfId="678"/>
    <cellStyle name="Accent3 9" xfId="679"/>
    <cellStyle name="解释性文本 7" xfId="680"/>
    <cellStyle name="差 4" xfId="681"/>
    <cellStyle name="Accent1" xfId="682"/>
    <cellStyle name="Header2" xfId="683"/>
    <cellStyle name="强调文字颜色 5 2 3" xfId="684"/>
    <cellStyle name="常规 2 3 2 3" xfId="685"/>
    <cellStyle name="60% - 强调文字颜色 6 2" xfId="686"/>
    <cellStyle name="强调文字颜色 3 2 2 2" xfId="687"/>
    <cellStyle name="解释性文本 3" xfId="688"/>
    <cellStyle name="Accent3 5" xfId="689"/>
    <cellStyle name="RowLevel_0" xfId="690"/>
    <cellStyle name="60% - 强调文字颜色 5 3 2" xfId="691"/>
    <cellStyle name="常规 2 6 3" xfId="692"/>
    <cellStyle name="差 2" xfId="693"/>
    <cellStyle name="解释性文本 5" xfId="694"/>
    <cellStyle name="Accent3 7" xfId="695"/>
    <cellStyle name="适中 5 2" xfId="696"/>
    <cellStyle name="Accent2 - 20% 2" xfId="697"/>
    <cellStyle name="常规 3 2 3 2" xfId="698"/>
    <cellStyle name="60% - 强调文字颜色 3 3 2" xfId="699"/>
    <cellStyle name="汇总 7" xfId="700"/>
    <cellStyle name="常规 101 3" xfId="701"/>
    <cellStyle name="常规 450" xfId="702"/>
    <cellStyle name="好 2 2 2" xfId="703"/>
    <cellStyle name="Accent5 - 40% 2" xfId="704"/>
    <cellStyle name="60% - 强调文字颜色 3 3" xfId="705"/>
    <cellStyle name="20% - 强调文字颜色 6 2" xfId="706"/>
    <cellStyle name="好 4 2 2" xfId="707"/>
    <cellStyle name="常规 12 2" xfId="708"/>
    <cellStyle name="差_0605石屏县 2" xfId="709"/>
    <cellStyle name="60% - 强调文字颜色 3 2 3" xfId="710"/>
    <cellStyle name="60% - 强调文字颜色 3 2 2" xfId="711"/>
    <cellStyle name="常规 6 2" xfId="712"/>
    <cellStyle name="Input [yellow] 3 2" xfId="713"/>
    <cellStyle name="Accent6 - 60%" xfId="714"/>
    <cellStyle name="常规_2004年基金预算(二稿)" xfId="715"/>
    <cellStyle name="Accent6 3 2" xfId="716"/>
    <cellStyle name="输出 4 4" xfId="717"/>
    <cellStyle name="常规 5" xfId="718"/>
    <cellStyle name="60% - 强调文字颜色 2 2" xfId="719"/>
    <cellStyle name="60% - 强调文字颜色 1 3 2" xfId="720"/>
    <cellStyle name="千位分隔 2 3" xfId="721"/>
    <cellStyle name="商品名称 3" xfId="722"/>
    <cellStyle name="百分比 2 3 4 2" xfId="723"/>
    <cellStyle name="常规 2 2 4" xfId="724"/>
    <cellStyle name="部门 4" xfId="725"/>
    <cellStyle name="_ET_STYLE_NoName_00__Book1_1 2 2 2" xfId="726"/>
    <cellStyle name="商品名称 2 2" xfId="727"/>
    <cellStyle name="好 7" xfId="728"/>
    <cellStyle name="标题 3 2 4" xfId="729"/>
    <cellStyle name="解释性文本 2 3" xfId="730"/>
    <cellStyle name="百分比 8" xfId="731"/>
    <cellStyle name="标题 5" xfId="732"/>
    <cellStyle name="汇总 5" xfId="733"/>
    <cellStyle name="百分比 2 3 2 2 2" xfId="734"/>
    <cellStyle name="Accent5 8" xfId="735"/>
    <cellStyle name="标题 1 3 4" xfId="736"/>
    <cellStyle name="常规 5 42 2" xfId="737"/>
    <cellStyle name="常规 18 2 2" xfId="738"/>
    <cellStyle name="Dollar (zero dec)" xfId="739"/>
    <cellStyle name="差_0502通海县 3" xfId="740"/>
    <cellStyle name="Accent1 3" xfId="741"/>
    <cellStyle name="千位_ 方正PC" xfId="742"/>
    <cellStyle name="常规 5 2 3 2" xfId="743"/>
    <cellStyle name="输出 3 4" xfId="744"/>
    <cellStyle name="Accent6 2 2" xfId="745"/>
    <cellStyle name="60% - 强调文字颜色 1 2" xfId="746"/>
    <cellStyle name="好 3 4" xfId="747"/>
    <cellStyle name="40% - 强调文字颜色 6 3" xfId="748"/>
    <cellStyle name="Accent5 7" xfId="749"/>
    <cellStyle name="汇总 4" xfId="750"/>
    <cellStyle name="comma zerodec" xfId="751"/>
    <cellStyle name="Accent3 2 2" xfId="752"/>
    <cellStyle name="40% - 强调文字颜色 6 2 2" xfId="753"/>
    <cellStyle name="Accent5 - 20% 2" xfId="754"/>
    <cellStyle name="60% - 强调文字颜色 5 2 2" xfId="755"/>
    <cellStyle name="常规 2 5 3" xfId="756"/>
    <cellStyle name="常规_exceltmp1" xfId="757"/>
    <cellStyle name="标题 2 3 3" xfId="758"/>
    <cellStyle name="Accent5 - 60%" xfId="759"/>
    <cellStyle name="常规 12" xfId="760"/>
    <cellStyle name="好 4 2" xfId="761"/>
    <cellStyle name="百分比 2 9" xfId="762"/>
    <cellStyle name="适中 2 2" xfId="763"/>
    <cellStyle name="计算 5 2" xfId="764"/>
    <cellStyle name="Accent1 2" xfId="765"/>
    <cellStyle name="Date 3" xfId="766"/>
    <cellStyle name="Header2 2 2" xfId="767"/>
    <cellStyle name="40% - 强调文字颜色 6 2" xfId="768"/>
    <cellStyle name="好 3 3" xfId="769"/>
    <cellStyle name="标题 2 2 4" xfId="770"/>
    <cellStyle name="标题 1 2 3" xfId="771"/>
    <cellStyle name="Accent4 7" xfId="772"/>
    <cellStyle name="20% - 强调文字颜色 4 2 2" xfId="773"/>
    <cellStyle name="常规 3 3 5 2" xfId="774"/>
    <cellStyle name="标题 1 4 4" xfId="775"/>
    <cellStyle name="60% - 强调文字颜色 1 3" xfId="776"/>
    <cellStyle name="40% - 强调文字颜色 5 2" xfId="777"/>
    <cellStyle name="好 2 3" xfId="778"/>
    <cellStyle name="60% - 强调文字颜色 5 2 3" xfId="779"/>
    <cellStyle name="常规 2 5 4" xfId="780"/>
    <cellStyle name="标题 4 4" xfId="781"/>
    <cellStyle name="千位分隔 5" xfId="782"/>
    <cellStyle name="40% - 强调文字颜色 4 2 2" xfId="783"/>
    <cellStyle name="常规 2 3 3 3" xfId="784"/>
    <cellStyle name="Accent5 - 20%" xfId="785"/>
    <cellStyle name="汇总 3" xfId="786"/>
    <cellStyle name="差_0605石屏 3" xfId="787"/>
    <cellStyle name="Accent5 6" xfId="788"/>
    <cellStyle name="差_11大理 3" xfId="789"/>
    <cellStyle name="常规 2 2 3 2 2" xfId="790"/>
    <cellStyle name="标题 4 2" xfId="791"/>
    <cellStyle name="千位分隔 3" xfId="792"/>
    <cellStyle name="好_0502通海县 3" xfId="793"/>
    <cellStyle name="捠壿 [0.00]_Region Orders (2)" xfId="794"/>
    <cellStyle name="Accent4 - 60%" xfId="795"/>
    <cellStyle name="40% - 强调文字颜色 3 2 2" xfId="796"/>
    <cellStyle name="常规 2 3 2 5" xfId="797"/>
    <cellStyle name="40% - 强调文字颜色 2 3" xfId="798"/>
    <cellStyle name="40% - 强调文字颜色 2 2 2" xfId="799"/>
    <cellStyle name="常规 2 3 2 4 2" xfId="800"/>
    <cellStyle name="40% - 强调文字颜色 2 2" xfId="801"/>
    <cellStyle name="常规 2 3 2 4" xfId="802"/>
    <cellStyle name="强调文字颜色 1 2 2 2" xfId="803"/>
    <cellStyle name="常规 9 2" xfId="804"/>
    <cellStyle name="40% - 强调文字颜色 1 3" xfId="805"/>
    <cellStyle name="常规 4 3 4 2" xfId="806"/>
    <cellStyle name="Input [yellow] 2 3" xfId="807"/>
    <cellStyle name="链接单元格 3 2" xfId="808"/>
    <cellStyle name="20% - 强调文字颜色 1 2" xfId="809"/>
    <cellStyle name="标题 1 2 2 2" xfId="810"/>
    <cellStyle name="Month" xfId="811"/>
    <cellStyle name="数量 3" xfId="812"/>
    <cellStyle name="表标题" xfId="813"/>
    <cellStyle name="40% - 强调文字颜色 1 2" xfId="814"/>
    <cellStyle name="20% - 强调文字颜色 6 3" xfId="815"/>
    <cellStyle name="解释性文本 3 2 2" xfId="816"/>
    <cellStyle name="百分比 5 2" xfId="817"/>
    <cellStyle name="常规 2 3 6" xfId="818"/>
    <cellStyle name="标题 2 2" xfId="819"/>
    <cellStyle name="Accent1 7" xfId="820"/>
    <cellStyle name="常规 2 2 3 3" xfId="821"/>
    <cellStyle name="Accent3 - 20% 3" xfId="822"/>
    <cellStyle name="检查单元格 4 4" xfId="823"/>
    <cellStyle name="差_2007年地州资金往来对账表 2 2" xfId="824"/>
    <cellStyle name="20% - 强调文字颜色 5 3" xfId="825"/>
    <cellStyle name="计算 4 2 2" xfId="826"/>
    <cellStyle name="60% - 强调文字颜色 4 3" xfId="827"/>
    <cellStyle name="输出 6" xfId="828"/>
    <cellStyle name="检查单元格 2 3" xfId="829"/>
    <cellStyle name="常规 2 3 5 2" xfId="830"/>
    <cellStyle name="20% - 强调文字颜色 2 3" xfId="831"/>
    <cellStyle name="链接单元格 4 3" xfId="832"/>
    <cellStyle name="Accent6 - 60% 2 2" xfId="833"/>
    <cellStyle name="常规 3 3 6" xfId="834"/>
    <cellStyle name="20% - 强调文字颜色 4 3" xfId="835"/>
    <cellStyle name="40% - 强调文字颜色 3 3" xfId="836"/>
    <cellStyle name="Accent2 7" xfId="837"/>
    <cellStyle name="链接单元格 4 2 2" xfId="838"/>
    <cellStyle name="20% - 强调文字颜色 2 2" xfId="839"/>
    <cellStyle name="链接单元格 4 2" xfId="840"/>
    <cellStyle name="常规 3 3 5" xfId="841"/>
    <cellStyle name="20% - 强调文字颜色 4 2" xfId="842"/>
    <cellStyle name="Mon閠aire_!!!GO" xfId="843"/>
    <cellStyle name="标题 1 6" xfId="844"/>
    <cellStyle name="Accent1 - 60% 3" xfId="845"/>
    <cellStyle name="注释 4 2 2" xfId="846"/>
    <cellStyle name="常规 17 2" xfId="847"/>
    <cellStyle name="好 2" xfId="848"/>
    <cellStyle name="好_M01-1 2 2" xfId="849"/>
    <cellStyle name="超级链接" xfId="850"/>
    <cellStyle name="Accent1 4" xfId="851"/>
    <cellStyle name="数量 3 2" xfId="852"/>
    <cellStyle name="Month 2" xfId="853"/>
    <cellStyle name="警告文本 7" xfId="854"/>
    <cellStyle name="20% - 强调文字颜色 1 2 2" xfId="855"/>
    <cellStyle name="链接单元格 3 2 2" xfId="856"/>
    <cellStyle name="常规 11 4" xfId="857"/>
    <cellStyle name="Accent4 9" xfId="858"/>
    <cellStyle name="Accent5 4" xfId="859"/>
    <cellStyle name="_关闭破产企业已移交地方管理中小学校退休教师情况明细表(1)" xfId="860"/>
    <cellStyle name="标题 1 4" xfId="861"/>
    <cellStyle name="输入 3" xfId="862"/>
    <cellStyle name="常规 2 9" xfId="863"/>
    <cellStyle name="PSSpacer 2" xfId="864"/>
    <cellStyle name="差_11大理" xfId="865"/>
    <cellStyle name="_ET_STYLE_NoName_00__Book1_1 3 2" xfId="866"/>
    <cellStyle name="_ET_STYLE_NoName_00__Book1_1 3" xfId="867"/>
    <cellStyle name="per.style" xfId="868"/>
    <cellStyle name="百分比 2 7 2" xfId="869"/>
    <cellStyle name="Percent [2]" xfId="870"/>
    <cellStyle name="Date 2 2" xfId="871"/>
    <cellStyle name="编号 3" xfId="872"/>
    <cellStyle name="百分比 2 2 3 2" xfId="873"/>
    <cellStyle name="好_0605石屏县" xfId="874"/>
    <cellStyle name="_ET_STYLE_NoName_00__Book1_1 2 3" xfId="875"/>
    <cellStyle name="标题 2 2 2 2" xfId="876"/>
    <cellStyle name="常规 2 3 3 2 2" xfId="877"/>
    <cellStyle name="_ET_STYLE_NoName_00__Book1_1 2" xfId="878"/>
    <cellStyle name="_ET_STYLE_NoName_00__Book1_1" xfId="879"/>
    <cellStyle name="常规 2 3 3 2" xfId="880"/>
    <cellStyle name="常规 2 3 3 4" xfId="881"/>
    <cellStyle name="40% - 强调文字颜色 3 2" xfId="882"/>
    <cellStyle name="PSHeading 2 2" xfId="883"/>
    <cellStyle name="no dec 2" xfId="884"/>
    <cellStyle name="_ET_STYLE_NoName_00__Book1_1 2 2" xfId="885"/>
    <cellStyle name="常规 432" xfId="886"/>
    <cellStyle name="链接单元格 2" xfId="887"/>
    <cellStyle name="标题 4 2 4" xfId="888"/>
    <cellStyle name="输入 4" xfId="889"/>
    <cellStyle name="Accent4 - 40%" xfId="890"/>
    <cellStyle name="Accent1 4 2" xfId="891"/>
    <cellStyle name="超级链接 2" xfId="892"/>
    <cellStyle name="_Book1_3" xfId="893"/>
    <cellStyle name="Accent3" xfId="894"/>
    <cellStyle name="标题 1 4 2 2" xfId="895"/>
    <cellStyle name="60% - 强调文字颜色 5 2" xfId="896"/>
    <cellStyle name="输入 5" xfId="897"/>
    <cellStyle name="超链接 3 2" xfId="898"/>
    <cellStyle name="输入 3 3" xfId="899"/>
    <cellStyle name="常规 2 9 3" xfId="900"/>
    <cellStyle name="常规 2 11" xfId="901"/>
    <cellStyle name="_Book1_2 4" xfId="902"/>
    <cellStyle name="常规 2 15" xfId="903"/>
    <cellStyle name="百分比 2 3 3" xfId="904"/>
    <cellStyle name="_Book1" xfId="905"/>
    <cellStyle name="常规 2 7 2" xfId="906"/>
    <cellStyle name="Accent5 9" xfId="907"/>
    <cellStyle name="汇总 6" xfId="908"/>
    <cellStyle name="Accent5 4 2" xfId="909"/>
    <cellStyle name="输出 8" xfId="910"/>
    <cellStyle name="百分比 3" xfId="911"/>
    <cellStyle name="_Book1_3 2" xfId="912"/>
    <cellStyle name="超级链接 2 2" xfId="913"/>
    <cellStyle name="适中 3 4" xfId="914"/>
    <cellStyle name="差 5" xfId="915"/>
    <cellStyle name="常规 11 3" xfId="916"/>
    <cellStyle name="百分比 3 4" xfId="917"/>
    <cellStyle name="编号 2" xfId="918"/>
    <cellStyle name="0,0_x000d__x000a_NA_x000d__x000a_" xfId="919"/>
    <cellStyle name="差 7" xfId="920"/>
    <cellStyle name="60% - 强调文字颜色 2 2 2 2" xfId="921"/>
    <cellStyle name="常规 5 2 2" xfId="922"/>
    <cellStyle name="Accent4 - 20% 3" xfId="923"/>
    <cellStyle name="适中 2 2 2" xfId="924"/>
    <cellStyle name="百分比 2 9 2" xfId="925"/>
    <cellStyle name="百分比 2 2" xfId="926"/>
    <cellStyle name="常规 95" xfId="927"/>
    <cellStyle name="常规 2 3 3" xfId="928"/>
    <cellStyle name="PSHeading 2 4" xfId="929"/>
    <cellStyle name="百分比 2 3 3 2" xfId="930"/>
    <cellStyle name="Input [yellow] 2 2 2" xfId="931"/>
    <cellStyle name="60% - 强调文字颜色 1 2 2" xfId="932"/>
    <cellStyle name="40% - 强调文字颜色 4 2" xfId="933"/>
    <cellStyle name="千位分隔 8 2" xfId="934"/>
    <cellStyle name="百分比 10" xfId="935"/>
    <cellStyle name="Moneda_96 Risk" xfId="936"/>
    <cellStyle name="常规 2 2 5 2" xfId="937"/>
    <cellStyle name="解释性文本 4" xfId="938"/>
    <cellStyle name="Accent3 6" xfId="939"/>
    <cellStyle name="常规 4 3" xfId="940"/>
    <cellStyle name="输入 5 2" xfId="941"/>
    <cellStyle name="输出 2" xfId="942"/>
    <cellStyle name="_Book1_2 3 2" xfId="943"/>
    <cellStyle name="差_2008年地州对账表(国库资金） 3" xfId="944"/>
    <cellStyle name="60% - 强调文字颜色 4 3 2" xfId="945"/>
    <cellStyle name="常规 20" xfId="946"/>
    <cellStyle name="常规 15" xfId="947"/>
    <cellStyle name="_Book1_2" xfId="948"/>
    <cellStyle name="_ET_STYLE_NoName_00__Book1" xfId="949"/>
    <cellStyle name="40% - 强调文字颜色 5 3" xfId="950"/>
    <cellStyle name="好 2 4" xfId="951"/>
    <cellStyle name="Input [yellow] 2 2" xfId="952"/>
    <cellStyle name="好_M01-1" xfId="953"/>
    <cellStyle name="Accent5 - 40% 2 2" xfId="954"/>
    <cellStyle name="常规 2 2 7" xfId="955"/>
    <cellStyle name="百分比 4 3" xfId="956"/>
    <cellStyle name="常规 2 5 4 2" xfId="957"/>
    <cellStyle name="差_11大理 2" xfId="958"/>
    <cellStyle name="Input Cells" xfId="959"/>
    <cellStyle name="常规 5 3" xfId="960"/>
    <cellStyle name="60% - 强调文字颜色 2 2 3" xfId="961"/>
    <cellStyle name="好_0605石屏 2" xfId="962"/>
    <cellStyle name="寘嬫愗傝 [0.00]_Region Orders (2)" xfId="963"/>
    <cellStyle name="差 3 3" xfId="964"/>
    <cellStyle name="Accent6 - 20% 2 2" xfId="965"/>
    <cellStyle name="汇总 3 3" xfId="966"/>
    <cellStyle name="60% - 强调文字颜色 5 3" xfId="967"/>
    <cellStyle name="强调 1 2" xfId="968"/>
    <cellStyle name="40% - 强调文字颜色 1 2 2" xfId="969"/>
    <cellStyle name="常规 4 3 5" xfId="970"/>
    <cellStyle name="好 3 2 2" xfId="971"/>
    <cellStyle name="args.style" xfId="972"/>
    <cellStyle name="Accent4 - 60% 2 2" xfId="973"/>
    <cellStyle name="标题 7 4" xfId="974"/>
    <cellStyle name="Accent5 - 40% 3" xfId="975"/>
    <cellStyle name="差_0605石屏 2" xfId="976"/>
    <cellStyle name="汇总 2" xfId="977"/>
    <cellStyle name="Accent5 5" xfId="978"/>
    <cellStyle name="常规 3 3" xfId="979"/>
    <cellStyle name="表标题 2" xfId="980"/>
    <cellStyle name="PSHeading 5" xfId="981"/>
    <cellStyle name="Accent4 4 2" xfId="982"/>
    <cellStyle name="借出原因" xfId="983"/>
    <cellStyle name="常规 451" xfId="984"/>
    <cellStyle name="百分比 2 10" xfId="985"/>
    <cellStyle name="常规 2 2 2 3 2" xfId="986"/>
    <cellStyle name="强调文字颜色 4 3" xfId="987"/>
    <cellStyle name="t" xfId="988"/>
    <cellStyle name="Accent2 2 2" xfId="989"/>
    <cellStyle name="标题 6 3" xfId="990"/>
    <cellStyle name="超级链接 3" xfId="991"/>
    <cellStyle name="输出 3 2" xfId="992"/>
    <cellStyle name="Accent2 5 2" xfId="993"/>
    <cellStyle name="Accent6 5 2" xfId="994"/>
    <cellStyle name="60% - 强调文字颜色 4 2" xfId="995"/>
    <cellStyle name="60% - 强调文字颜色 4 2 2" xfId="996"/>
    <cellStyle name="60% - 强调文字颜色 4 2 2 2" xfId="997"/>
    <cellStyle name="好_2007年地州资金往来对账表 3" xfId="998"/>
    <cellStyle name="Accent2 - 40% 3" xfId="999"/>
    <cellStyle name="好_2008年地州对账表(国库资金）" xfId="1000"/>
    <cellStyle name="_ET_STYLE_NoName_00__Sheet3" xfId="1001"/>
    <cellStyle name="标题 4 3 4" xfId="1002"/>
    <cellStyle name="60% - 强调文字颜色 1 2 2 2" xfId="1003"/>
    <cellStyle name="常规 2" xfId="1004"/>
    <cellStyle name="Accent1 5 2" xfId="1005"/>
    <cellStyle name="百分比 2 11" xfId="1006"/>
    <cellStyle name="适中 4 4" xfId="1007"/>
    <cellStyle name="注释 6" xfId="1008"/>
    <cellStyle name="PSChar 2" xfId="1009"/>
    <cellStyle name="强调文字颜色 4 2" xfId="1010"/>
    <cellStyle name="Accent3 3" xfId="1011"/>
    <cellStyle name="60% - 强调文字颜色 1 2 3" xfId="1012"/>
    <cellStyle name="常规 2 2 3 2" xfId="1013"/>
    <cellStyle name="Accent1 6" xfId="1014"/>
    <cellStyle name="强调文字颜色 2 3" xfId="1015"/>
    <cellStyle name="常规 2 2 4 2" xfId="1016"/>
    <cellStyle name="Date" xfId="1017"/>
    <cellStyle name="Accent2 6" xfId="1018"/>
    <cellStyle name="千位分隔 7 2" xfId="1019"/>
    <cellStyle name="Accent3 3 2" xfId="1020"/>
    <cellStyle name="Accent5 - 60% 3" xfId="1021"/>
    <cellStyle name="60% - 强调文字颜色 6 3" xfId="1022"/>
    <cellStyle name="6mal" xfId="1023"/>
    <cellStyle name="输入 2 3" xfId="1024"/>
    <cellStyle name="强调文字颜色 6 2 3" xfId="1025"/>
    <cellStyle name="百分比 2 2 4 2" xfId="1026"/>
    <cellStyle name="常规 2 2 11 2" xfId="1027"/>
    <cellStyle name="百分比 2 5 2" xfId="1028"/>
    <cellStyle name="Currency_!!!GO" xfId="1029"/>
    <cellStyle name="标题 3 3 2" xfId="1030"/>
    <cellStyle name="分级显示列_1_Book1" xfId="1031"/>
    <cellStyle name="常规 3 5 2" xfId="1032"/>
    <cellStyle name="百分比 2 4 4" xfId="1033"/>
    <cellStyle name="60% - 强调文字颜色 3 2" xfId="1034"/>
    <cellStyle name="Accent6 4 2" xfId="1035"/>
    <cellStyle name="Accent6 - 40%" xfId="1036"/>
    <cellStyle name="Accent2 - 40% 2 2" xfId="1037"/>
    <cellStyle name="输入 2 4" xfId="1038"/>
    <cellStyle name="sstot 2" xfId="1039"/>
    <cellStyle name="Accent3 - 20%" xfId="1040"/>
    <cellStyle name="Accent3 2" xfId="1041"/>
    <cellStyle name="解释性文本 4 3" xfId="1042"/>
    <cellStyle name="好_1110洱源 2" xfId="1043"/>
    <cellStyle name="百分比 2 6 2" xfId="1044"/>
    <cellStyle name="常规 15 2 2" xfId="1045"/>
    <cellStyle name="Category 2" xfId="1046"/>
    <cellStyle name="标题 2 3" xfId="1047"/>
    <cellStyle name="标题 2 3 4" xfId="1048"/>
    <cellStyle name="常规 7" xfId="1049"/>
    <cellStyle name="百分比 2 3 5" xfId="1050"/>
    <cellStyle name="千位分隔 2 2" xfId="1051"/>
    <cellStyle name="常规 5 2" xfId="1052"/>
    <cellStyle name="标题 6 2 2" xfId="1053"/>
    <cellStyle name="Accent6 9" xfId="1054"/>
    <cellStyle name="解释性文本 6" xfId="1055"/>
    <cellStyle name="Accent3 8" xfId="1056"/>
    <cellStyle name="差 3" xfId="1057"/>
    <cellStyle name="检查单元格 3 4" xfId="1058"/>
    <cellStyle name="Accent2 - 40% 2" xfId="1059"/>
    <cellStyle name="60% - 强调文字颜色 6 2 3" xfId="1060"/>
    <cellStyle name="强调文字颜色 5 2 2" xfId="1061"/>
    <cellStyle name="Header1" xfId="1062"/>
    <cellStyle name="60% - 强调文字颜色 4 2 3" xfId="1063"/>
    <cellStyle name="_Book1_2 2 2" xfId="1064"/>
    <cellStyle name="_Book1_2 2" xfId="1065"/>
    <cellStyle name="Pourcentage_pldt" xfId="1066"/>
    <cellStyle name="Currency1" xfId="1067"/>
    <cellStyle name="适中 3 2" xfId="1068"/>
    <cellStyle name="Normal - Style1" xfId="1069"/>
    <cellStyle name="40% - 强调文字颜色 5 2 2" xfId="1070"/>
    <cellStyle name="Comma_!!!GO" xfId="1071"/>
    <cellStyle name="千位分隔 2 4 2" xfId="1072"/>
    <cellStyle name="Input [yellow] 2" xfId="1073"/>
    <cellStyle name="输入 6" xfId="1074"/>
    <cellStyle name="差 4 2" xfId="1075"/>
    <cellStyle name="标题 10" xfId="1076"/>
    <cellStyle name="Accent3 - 60%" xfId="1077"/>
    <cellStyle name="Accent4 5 2" xfId="1078"/>
    <cellStyle name="百分比 2 4" xfId="1079"/>
    <cellStyle name="标题 1 2 4" xfId="1080"/>
    <cellStyle name="20% - 强调文字颜色 3 2 2" xfId="1081"/>
    <cellStyle name="千位分隔 2 2 2" xfId="1082"/>
    <cellStyle name="强调文字颜色 4 2 3" xfId="1083"/>
    <cellStyle name="适中 4 2 2" xfId="1084"/>
    <cellStyle name="百分比 2 2 4" xfId="1085"/>
    <cellStyle name="Accent2 - 20% 2 2" xfId="1086"/>
    <cellStyle name="Accent3 - 40%" xfId="1087"/>
    <cellStyle name="Accent4 3 2" xfId="1088"/>
    <cellStyle name="Accent1 2 2" xfId="1089"/>
    <cellStyle name="Currency [0]_!!!GO" xfId="1090"/>
    <cellStyle name="_Book1_1" xfId="1091"/>
    <cellStyle name="常规 3 4 2" xfId="1092"/>
    <cellStyle name="解释性文本 3 2" xfId="1093"/>
    <cellStyle name="Accent3 5 2" xfId="1094"/>
    <cellStyle name="百分比 2 10 2" xfId="1095"/>
    <cellStyle name="_Book1_2 2 3" xfId="1096"/>
    <cellStyle name="_Book1_2 2 2 2" xfId="1097"/>
    <cellStyle name="Accent1 - 20% 2 2" xfId="1098"/>
    <cellStyle name="好_11大理" xfId="1099"/>
    <cellStyle name="PSDate" xfId="1100"/>
    <cellStyle name="Accent1 - 40%" xfId="1101"/>
    <cellStyle name="Accent1 - 60%" xfId="1102"/>
    <cellStyle name="汇总 4 3 2" xfId="1103"/>
    <cellStyle name="Accent3 - 20% 2" xfId="1104"/>
    <cellStyle name="标题 1 5" xfId="1105"/>
    <cellStyle name="Accent1 - 60% 2" xfId="1106"/>
    <cellStyle name="Accent3 - 20% 2 2" xfId="1107"/>
    <cellStyle name="汇总 3 4" xfId="1108"/>
    <cellStyle name="Accent3 - 60% 2" xfId="1109"/>
    <cellStyle name="好_M01-1 3" xfId="1110"/>
    <cellStyle name="Accent1 3 2" xfId="1111"/>
    <cellStyle name="汇总 7 2" xfId="1112"/>
    <cellStyle name="_ET_STYLE_NoName_00__Book1_1 4" xfId="1113"/>
    <cellStyle name="sstot" xfId="1114"/>
    <cellStyle name="Accent5" xfId="1115"/>
    <cellStyle name="Accent4 2" xfId="1116"/>
    <cellStyle name="部门 3 2" xfId="1117"/>
    <cellStyle name="百分比 3 2 2" xfId="1118"/>
    <cellStyle name="常规 2 2 3 4" xfId="1119"/>
    <cellStyle name="差_1110洱源 2" xfId="1120"/>
    <cellStyle name="Accent1 8" xfId="1121"/>
    <cellStyle name="常规 13" xfId="1122"/>
    <cellStyle name="好 4 3" xfId="1123"/>
    <cellStyle name="常规 10 2 2 2" xfId="1124"/>
    <cellStyle name="常规 2 2 6 2" xfId="1125"/>
    <cellStyle name="百分比 4 2 2" xfId="1126"/>
    <cellStyle name="Accent4 6" xfId="1127"/>
    <cellStyle name="Accent6 - 40% 2" xfId="1128"/>
    <cellStyle name="商品名称 4" xfId="1129"/>
    <cellStyle name="差_1110洱源 3" xfId="1130"/>
    <cellStyle name="Accent1 9" xfId="1131"/>
    <cellStyle name="Moneda [0]_96 Risk" xfId="1132"/>
    <cellStyle name="标题1 2" xfId="1133"/>
    <cellStyle name="常规 9 3" xfId="1134"/>
    <cellStyle name="输出 5 3" xfId="1135"/>
    <cellStyle name="常规 2 13" xfId="1136"/>
    <cellStyle name="Header1 2" xfId="1137"/>
    <cellStyle name="强调文字颜色 5 2 2 2" xfId="1138"/>
    <cellStyle name="常规 2 2 3 3 2" xfId="1139"/>
    <cellStyle name="Accent2" xfId="1140"/>
    <cellStyle name="Header2 3" xfId="1141"/>
    <cellStyle name="计算 2" xfId="1142"/>
    <cellStyle name="Accent2 - 60% 2 2" xfId="1143"/>
    <cellStyle name="日期 2 2" xfId="1144"/>
    <cellStyle name="PSHeading 3 2" xfId="1145"/>
    <cellStyle name="PSHeading 2" xfId="1146"/>
    <cellStyle name="no dec" xfId="1147"/>
    <cellStyle name="Accent2 - 60% 3" xfId="1148"/>
    <cellStyle name="日期 3" xfId="1149"/>
    <cellStyle name="常规 10 2" xfId="1150"/>
    <cellStyle name="常规 2 2 2 2" xfId="1151"/>
    <cellStyle name="Millares_96 Risk" xfId="1152"/>
    <cellStyle name="PSDec 2" xfId="1153"/>
    <cellStyle name="常规 10" xfId="1154"/>
    <cellStyle name="千位分隔 2 4" xfId="1155"/>
    <cellStyle name="Input [yellow]" xfId="1156"/>
    <cellStyle name="Accent2 2" xfId="1157"/>
    <cellStyle name="Accent2 3" xfId="1158"/>
    <cellStyle name="Accent2 3 2" xfId="1159"/>
    <cellStyle name="Accent2 4" xfId="1160"/>
    <cellStyle name="Accent2 4 2" xfId="1161"/>
    <cellStyle name="百分比 2 9 2 2" xfId="1162"/>
    <cellStyle name="20% - 强调文字颜色 5 2 2" xfId="1163"/>
    <cellStyle name="百分比 2 2 2 3" xfId="1164"/>
    <cellStyle name="强调 2 2" xfId="1165"/>
    <cellStyle name="链接单元格 2 2" xfId="1166"/>
    <cellStyle name="Accent4 - 40% 2" xfId="1167"/>
    <cellStyle name="输入 4 2" xfId="1168"/>
    <cellStyle name="常规 2 2 11" xfId="1169"/>
    <cellStyle name="百分比 2 9 3" xfId="1170"/>
    <cellStyle name="Accent2 9" xfId="1171"/>
    <cellStyle name="Accent1 - 40% 2 2" xfId="1172"/>
    <cellStyle name="PSInt 2" xfId="1173"/>
    <cellStyle name="常规 2 4 2" xfId="1174"/>
    <cellStyle name="Accent3 - 40% 3" xfId="1175"/>
    <cellStyle name="Milliers_!!!GO" xfId="1176"/>
    <cellStyle name="Accent5 2" xfId="1177"/>
    <cellStyle name="常规 14 2" xfId="1178"/>
    <cellStyle name="标题 1 3" xfId="1179"/>
    <cellStyle name="Accent5 3" xfId="1180"/>
    <cellStyle name="Accent5 2 2" xfId="1181"/>
    <cellStyle name="Accent3 - 40% 2" xfId="1182"/>
    <cellStyle name="百分比 2 2 5" xfId="1183"/>
    <cellStyle name="标题 1 2 2" xfId="1184"/>
    <cellStyle name="百分比 2 4 3" xfId="1185"/>
    <cellStyle name="标题 1 3 2" xfId="1186"/>
    <cellStyle name="Accent5 3 2" xfId="1187"/>
    <cellStyle name="好_0502通海县" xfId="1188"/>
    <cellStyle name="Mon閠aire [0]_!!!GO" xfId="1189"/>
    <cellStyle name="Accent6" xfId="1190"/>
    <cellStyle name="New Times Roman" xfId="1191"/>
    <cellStyle name="Accent4 3" xfId="1192"/>
    <cellStyle name="Accent3 - 40% 2 2" xfId="1193"/>
    <cellStyle name="常规 17 2 2" xfId="1194"/>
    <cellStyle name="Accent3 - 60% 3" xfId="1195"/>
    <cellStyle name="Linked Cells" xfId="1196"/>
    <cellStyle name="常规 27" xfId="1197"/>
    <cellStyle name="好_2007年地州资金往来对账表" xfId="1198"/>
    <cellStyle name="差_2007年地州资金往来对账表 2" xfId="1199"/>
    <cellStyle name="常规 2 7 3 2" xfId="1200"/>
    <cellStyle name="Accent5 - 40%" xfId="1201"/>
    <cellStyle name="Accent4" xfId="1202"/>
    <cellStyle name="注释 2" xfId="1203"/>
    <cellStyle name="60% - 强调文字颜色 2 3 2" xfId="1204"/>
    <cellStyle name="差 4 2 2" xfId="1205"/>
    <cellStyle name="Accent4 - 20%" xfId="1206"/>
    <cellStyle name="商品名称 2" xfId="1207"/>
    <cellStyle name="好_11大理 2 2" xfId="1208"/>
    <cellStyle name="Accent4 4" xfId="1209"/>
    <cellStyle name="百分比 9 2" xfId="1210"/>
    <cellStyle name="解释性文本 2 2 2" xfId="1211"/>
    <cellStyle name="百分比 7 2" xfId="1212"/>
    <cellStyle name="20% - 强调文字颜色 2 2 2" xfId="1213"/>
    <cellStyle name="常规 2 4 2 4" xfId="1214"/>
    <cellStyle name="Accent4 - 20% 2" xfId="1215"/>
    <cellStyle name="计算 4 3" xfId="1216"/>
    <cellStyle name="千位分隔 2 3 2" xfId="1217"/>
    <cellStyle name="Milliers [0]_!!!GO" xfId="1218"/>
    <cellStyle name="百分比 2 2 2 2 2" xfId="1219"/>
    <cellStyle name="百分比 3 3" xfId="1220"/>
    <cellStyle name="Accent6 - 20%" xfId="1221"/>
    <cellStyle name="Accent6 8" xfId="1222"/>
    <cellStyle name="常规 2 3 4 2" xfId="1223"/>
    <cellStyle name="t_HVAC Equipment (3) 2" xfId="1224"/>
    <cellStyle name="百分比 2 4 2" xfId="1225"/>
    <cellStyle name="常规 2 4" xfId="1226"/>
    <cellStyle name="PSInt" xfId="1227"/>
    <cellStyle name="百分比 2 4 2 2" xfId="1228"/>
    <cellStyle name="常规 3 3 2" xfId="1229"/>
    <cellStyle name="链接单元格 2 2 2" xfId="1230"/>
    <cellStyle name="Accent4 - 40% 2 2" xfId="1231"/>
    <cellStyle name="输入 4 2 2" xfId="1232"/>
    <cellStyle name="Date 2" xfId="1233"/>
    <cellStyle name="汇总 4 5" xfId="1234"/>
    <cellStyle name="百分比 2 2 3" xfId="1235"/>
    <cellStyle name="常规 3 4" xfId="1236"/>
    <cellStyle name="链接单元格 2 3" xfId="1237"/>
    <cellStyle name="常规 2 3 4" xfId="1238"/>
    <cellStyle name="t_HVAC Equipment (3)" xfId="1239"/>
    <cellStyle name="Accent4 - 40% 3" xfId="1240"/>
    <cellStyle name="输入 4 3" xfId="1241"/>
    <cellStyle name="输出 2 4" xfId="1242"/>
    <cellStyle name="常规 5 2 2 2" xfId="1243"/>
    <cellStyle name="Accent4 - 60% 2" xfId="1244"/>
    <cellStyle name="标题1 2 2 2" xfId="1245"/>
    <cellStyle name="Accent4 - 60% 3" xfId="1246"/>
    <cellStyle name="PSSpacer" xfId="1247"/>
    <cellStyle name="60% - 强调文字颜色 2 2 2" xfId="1248"/>
    <cellStyle name="好_M01-1 2" xfId="1249"/>
    <cellStyle name="好_11大理 3" xfId="1250"/>
    <cellStyle name="Accent4 - 20% 2 2" xfId="1251"/>
    <cellStyle name="警告文本 2 2" xfId="1252"/>
    <cellStyle name="Accent4 8" xfId="1253"/>
    <cellStyle name="常规 2 3 3 3 2" xfId="1254"/>
    <cellStyle name="Accent5 - 20% 2 2" xfId="1255"/>
    <cellStyle name="差_M01-1 3" xfId="1256"/>
    <cellStyle name="Accent5 - 20% 3" xfId="1257"/>
    <cellStyle name="Percent [2] 2" xfId="1258"/>
    <cellStyle name="输出 7" xfId="1259"/>
    <cellStyle name="常规 3 4 2 2" xfId="1260"/>
    <cellStyle name="检查单元格 2 4" xfId="1261"/>
    <cellStyle name="百分比 2" xfId="1262"/>
    <cellStyle name="好 2 2" xfId="1263"/>
    <cellStyle name="Percent_!!!GO" xfId="1264"/>
    <cellStyle name="Accent5 - 60% 2" xfId="1265"/>
    <cellStyle name="Category" xfId="1266"/>
    <cellStyle name="Comma [0]_!!!GO" xfId="1267"/>
    <cellStyle name="标题 1 3 3" xfId="1268"/>
    <cellStyle name="注释 3 2 2" xfId="1269"/>
    <cellStyle name="强调文字颜色 4 3 2" xfId="1270"/>
    <cellStyle name="t 2" xfId="1271"/>
    <cellStyle name="常规_2007年云南省向人大报送政府收支预算表格式编制过程表" xfId="1272"/>
    <cellStyle name="常规 3 3 3" xfId="1273"/>
    <cellStyle name="ColLevel_0" xfId="1274"/>
    <cellStyle name="差_0502通海县" xfId="1275"/>
    <cellStyle name="Accent6 - 40% 3" xfId="1276"/>
    <cellStyle name="Accent6 - 60% 2" xfId="1277"/>
    <cellStyle name="Accent6 - 60% 3" xfId="1278"/>
    <cellStyle name="Grey" xfId="1279"/>
    <cellStyle name="常规 2 10" xfId="1280"/>
    <cellStyle name="强调文字颜色 3 3" xfId="1281"/>
    <cellStyle name="_Book1_2 3" xfId="1282"/>
    <cellStyle name="Millares [0]_96 Risk" xfId="1283"/>
    <cellStyle name="常规 10 41 2" xfId="1284"/>
    <cellStyle name="部门 2 2" xfId="1285"/>
    <cellStyle name="Accent2 5" xfId="1286"/>
    <cellStyle name="百分比 2 2 2 2" xfId="1287"/>
    <cellStyle name="汇总 4 4 2" xfId="1288"/>
    <cellStyle name="no dec 2 2" xfId="1289"/>
    <cellStyle name="PSHeading 2 2 2" xfId="1290"/>
    <cellStyle name="标题 2 6" xfId="1291"/>
    <cellStyle name="no dec 3" xfId="1292"/>
    <cellStyle name="PSHeading 2 3" xfId="1293"/>
    <cellStyle name="Accent6 - 20% 2" xfId="1294"/>
    <cellStyle name="Accent2 8" xfId="1295"/>
    <cellStyle name="百分比 3 3 2" xfId="1296"/>
    <cellStyle name="Normal" xfId="1297"/>
    <cellStyle name="常规 19 10" xfId="1298"/>
    <cellStyle name="Normal_!!!GO" xfId="1299"/>
    <cellStyle name="Accent1 - 40% 2" xfId="1300"/>
    <cellStyle name="Input [yellow] 3" xfId="1301"/>
    <cellStyle name="常规 94" xfId="1302"/>
    <cellStyle name="60% - 强调文字颜色 6 2 2" xfId="1303"/>
    <cellStyle name="常规 2 3 2 3 2" xfId="1304"/>
    <cellStyle name="PSHeading 2 2 3" xfId="1305"/>
    <cellStyle name="PSHeading 3 3" xfId="1306"/>
    <cellStyle name="编号 2 2" xfId="1307"/>
    <cellStyle name="编号 2 2 2" xfId="1308"/>
    <cellStyle name="PSDate 2" xfId="1309"/>
    <cellStyle name="PSDec" xfId="1310"/>
    <cellStyle name="常规 16 2" xfId="1311"/>
    <cellStyle name="编号 4" xfId="1312"/>
    <cellStyle name="标题 3 3" xfId="1313"/>
    <cellStyle name="常规 2 9 3 2" xfId="1314"/>
    <cellStyle name="警告文本 5 3" xfId="1315"/>
    <cellStyle name="汇总 4 4" xfId="1316"/>
    <cellStyle name="百分比 2 2 2" xfId="1317"/>
    <cellStyle name="PSHeading" xfId="1318"/>
    <cellStyle name="PSHeading 3" xfId="1319"/>
    <cellStyle name="Standard_AREAS" xfId="1320"/>
    <cellStyle name="数量 2 2" xfId="1321"/>
    <cellStyle name="20% - 强调文字颜色 5 2" xfId="1322"/>
    <cellStyle name="百分比 2 11 2" xfId="1323"/>
    <cellStyle name="百分比 2 3 2 2" xfId="1324"/>
    <cellStyle name="常规 2 14 2" xfId="1325"/>
    <cellStyle name="标题 4 4 2 2" xfId="1326"/>
    <cellStyle name="百分比 2 12" xfId="1327"/>
    <cellStyle name="百分比 2 3" xfId="1328"/>
    <cellStyle name="百分比 2 3 2 3" xfId="1329"/>
    <cellStyle name="百分比 2 4 3 2" xfId="1330"/>
  </cellStyles>
  <dxfs count="6">
    <dxf>
      <font>
        <color indexed="9"/>
      </font>
    </dxf>
    <dxf>
      <font>
        <b val="1"/>
        <i val="0"/>
      </font>
    </dxf>
    <dxf>
      <font>
        <b val="0"/>
        <i val="0"/>
        <color indexed="9"/>
      </font>
    </dxf>
    <dxf>
      <font>
        <b val="0"/>
        <color indexed="9"/>
      </font>
    </dxf>
    <dxf>
      <font>
        <b val="0"/>
        <i val="0"/>
        <color indexed="10"/>
      </font>
    </dxf>
    <dxf>
      <font>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10539095" y="82677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10537825"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Desktop\\home\user\Desktop\\&#27704;&#20161;&#21439;2022&#24180;&#39044;&#31639;&#25191;&#34892;&#24773;&#20917;&#21644;2023&#24180;&#39044;&#31639;&#33609;&#26696;&#65288;&#22522;&#3732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s>
    <sheetDataSet>
      <sheetData sheetId="0" refreshError="1">
        <row r="7">
          <cell r="B7">
            <v>44927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449140903958"/>
  </sheetPr>
  <dimension ref="A1:M8"/>
  <sheetViews>
    <sheetView view="pageBreakPreview" zoomScale="70" zoomScaleNormal="85" workbookViewId="0">
      <selection activeCell="B5" sqref="B5:C5"/>
    </sheetView>
  </sheetViews>
  <sheetFormatPr defaultColWidth="9" defaultRowHeight="14.25" outlineLevelRow="7"/>
  <cols>
    <col min="1" max="1" width="3.88333333333333" style="660" customWidth="1"/>
    <col min="2" max="2" width="65.3833333333333" style="660" customWidth="1"/>
    <col min="3" max="3" width="21.1333333333333" style="660" customWidth="1"/>
    <col min="4" max="16384" width="9" style="660"/>
  </cols>
  <sheetData>
    <row r="1" ht="42" customHeight="1" spans="1:3">
      <c r="A1" s="661"/>
      <c r="B1" s="661"/>
      <c r="C1" s="662"/>
    </row>
    <row r="2" ht="177" customHeight="1" spans="2:3">
      <c r="B2" s="663" t="s">
        <v>0</v>
      </c>
      <c r="C2" s="663"/>
    </row>
    <row r="3" ht="81.95" customHeight="1" spans="2:3">
      <c r="B3" s="664" t="s">
        <v>1</v>
      </c>
      <c r="C3" s="664"/>
    </row>
    <row r="4" s="655" customFormat="1" ht="117" customHeight="1" spans="2:3">
      <c r="B4" s="665" t="s">
        <v>2</v>
      </c>
      <c r="C4" s="665"/>
    </row>
    <row r="5" ht="318.75" customHeight="1" spans="2:13">
      <c r="B5" s="666"/>
      <c r="C5" s="666"/>
      <c r="M5" s="660" t="s">
        <v>3</v>
      </c>
    </row>
    <row r="6" s="659" customFormat="1" ht="30" customHeight="1" spans="2:3">
      <c r="B6" s="667" t="s">
        <v>4</v>
      </c>
      <c r="C6" s="667"/>
    </row>
    <row r="7" s="659" customFormat="1" ht="32.25" customHeight="1" spans="2:3">
      <c r="B7" s="668">
        <v>45658</v>
      </c>
      <c r="C7" s="668"/>
    </row>
    <row r="8" spans="4:4">
      <c r="D8" s="669"/>
    </row>
  </sheetData>
  <mergeCells count="7">
    <mergeCell ref="A1:B1"/>
    <mergeCell ref="B2:C2"/>
    <mergeCell ref="B3:C3"/>
    <mergeCell ref="B4:C4"/>
    <mergeCell ref="B5:C5"/>
    <mergeCell ref="B6:C6"/>
    <mergeCell ref="B7:C7"/>
  </mergeCells>
  <printOptions horizontalCentered="1"/>
  <pageMargins left="0.707638888888889" right="0.707638888888889" top="0.747916666666667" bottom="0.747916666666667" header="0.313888888888889" footer="0.313888888888889"/>
  <pageSetup paperSize="9" scale="91" firstPageNumber="0" orientation="portrait" useFirstPageNumber="1"/>
  <headerFooter alignWithMargins="0"/>
  <rowBreaks count="1" manualBreakCount="1">
    <brk id="7"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449140903958"/>
  </sheetPr>
  <dimension ref="A1:XEU29"/>
  <sheetViews>
    <sheetView view="pageBreakPreview" zoomScale="70" zoomScaleNormal="85" topLeftCell="A6" workbookViewId="0">
      <selection activeCell="A26" sqref="A26"/>
    </sheetView>
  </sheetViews>
  <sheetFormatPr defaultColWidth="9" defaultRowHeight="14.25"/>
  <cols>
    <col min="1" max="1" width="107.883333333333" style="655" customWidth="1"/>
    <col min="2" max="16384" width="9" style="655"/>
  </cols>
  <sheetData>
    <row r="1" ht="54" customHeight="1" spans="1:1">
      <c r="A1" s="656" t="s">
        <v>5</v>
      </c>
    </row>
    <row r="2" ht="20.1" customHeight="1" spans="1:1">
      <c r="A2" s="655" t="s">
        <v>3</v>
      </c>
    </row>
    <row r="3" s="654" customFormat="1" ht="35.1" customHeight="1" spans="1:1">
      <c r="A3" s="657" t="s">
        <v>6</v>
      </c>
    </row>
    <row r="4" s="654" customFormat="1" ht="35.1" customHeight="1" spans="1:1">
      <c r="A4" s="657" t="s">
        <v>7</v>
      </c>
    </row>
    <row r="5" s="654" customFormat="1" ht="35.1" customHeight="1" spans="1:1">
      <c r="A5" s="657" t="s">
        <v>8</v>
      </c>
    </row>
    <row r="6" s="654" customFormat="1" ht="35.1" customHeight="1" spans="1:1">
      <c r="A6" s="657" t="s">
        <v>9</v>
      </c>
    </row>
    <row r="7" s="654" customFormat="1" ht="35.1" customHeight="1" spans="1:1">
      <c r="A7" s="657" t="s">
        <v>10</v>
      </c>
    </row>
    <row r="8" s="654" customFormat="1" ht="35.1" customHeight="1" spans="1:16375">
      <c r="A8" s="657" t="s">
        <v>11</v>
      </c>
      <c r="B8" s="655"/>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5"/>
      <c r="AL8" s="655"/>
      <c r="AM8" s="655"/>
      <c r="AN8" s="655"/>
      <c r="AO8" s="655"/>
      <c r="AP8" s="655"/>
      <c r="AQ8" s="655"/>
      <c r="AR8" s="655"/>
      <c r="AS8" s="655"/>
      <c r="AT8" s="655"/>
      <c r="AU8" s="655"/>
      <c r="AV8" s="655"/>
      <c r="AW8" s="655"/>
      <c r="AX8" s="655"/>
      <c r="AY8" s="655"/>
      <c r="AZ8" s="655"/>
      <c r="BA8" s="655"/>
      <c r="BB8" s="655"/>
      <c r="BC8" s="655"/>
      <c r="BD8" s="655"/>
      <c r="BE8" s="655"/>
      <c r="BF8" s="655"/>
      <c r="BG8" s="655"/>
      <c r="BH8" s="655"/>
      <c r="BI8" s="655"/>
      <c r="BJ8" s="655"/>
      <c r="BK8" s="655"/>
      <c r="BL8" s="655"/>
      <c r="BM8" s="655"/>
      <c r="BN8" s="655"/>
      <c r="BO8" s="655"/>
      <c r="BP8" s="655"/>
      <c r="BQ8" s="655"/>
      <c r="BR8" s="655"/>
      <c r="BS8" s="655"/>
      <c r="BT8" s="655"/>
      <c r="BU8" s="655"/>
      <c r="BV8" s="655"/>
      <c r="BW8" s="655"/>
      <c r="BX8" s="655"/>
      <c r="BY8" s="655"/>
      <c r="BZ8" s="655"/>
      <c r="CA8" s="655"/>
      <c r="CB8" s="655"/>
      <c r="CC8" s="655"/>
      <c r="CD8" s="655"/>
      <c r="CE8" s="655"/>
      <c r="CF8" s="655"/>
      <c r="CG8" s="655"/>
      <c r="CH8" s="655"/>
      <c r="CI8" s="655"/>
      <c r="CJ8" s="655"/>
      <c r="CK8" s="655"/>
      <c r="CL8" s="655"/>
      <c r="CM8" s="655"/>
      <c r="CN8" s="655"/>
      <c r="CO8" s="655"/>
      <c r="CP8" s="655"/>
      <c r="CQ8" s="655"/>
      <c r="CR8" s="655"/>
      <c r="CS8" s="655"/>
      <c r="CT8" s="655"/>
      <c r="CU8" s="655"/>
      <c r="CV8" s="655"/>
      <c r="CW8" s="655"/>
      <c r="CX8" s="655"/>
      <c r="CY8" s="655"/>
      <c r="CZ8" s="655"/>
      <c r="DA8" s="655"/>
      <c r="DB8" s="655"/>
      <c r="DC8" s="655"/>
      <c r="DD8" s="655"/>
      <c r="DE8" s="655"/>
      <c r="DF8" s="655"/>
      <c r="DG8" s="655"/>
      <c r="DH8" s="655"/>
      <c r="DI8" s="655"/>
      <c r="DJ8" s="655"/>
      <c r="DK8" s="655"/>
      <c r="DL8" s="655"/>
      <c r="DM8" s="655"/>
      <c r="DN8" s="655"/>
      <c r="DO8" s="655"/>
      <c r="DP8" s="655"/>
      <c r="DQ8" s="655"/>
      <c r="DR8" s="655"/>
      <c r="DS8" s="655"/>
      <c r="DT8" s="655"/>
      <c r="DU8" s="655"/>
      <c r="DV8" s="655"/>
      <c r="DW8" s="655"/>
      <c r="DX8" s="655"/>
      <c r="DY8" s="655"/>
      <c r="DZ8" s="655"/>
      <c r="EA8" s="655"/>
      <c r="EB8" s="655"/>
      <c r="EC8" s="655"/>
      <c r="ED8" s="655"/>
      <c r="EE8" s="655"/>
      <c r="EF8" s="655"/>
      <c r="EG8" s="655"/>
      <c r="EH8" s="655"/>
      <c r="EI8" s="655"/>
      <c r="EJ8" s="655"/>
      <c r="EK8" s="655"/>
      <c r="EL8" s="655"/>
      <c r="EM8" s="655"/>
      <c r="EN8" s="655"/>
      <c r="EO8" s="655"/>
      <c r="EP8" s="655"/>
      <c r="EQ8" s="655"/>
      <c r="ER8" s="655"/>
      <c r="ES8" s="655"/>
      <c r="ET8" s="655"/>
      <c r="EU8" s="655"/>
      <c r="EV8" s="655"/>
      <c r="EW8" s="655"/>
      <c r="EX8" s="655"/>
      <c r="EY8" s="655"/>
      <c r="EZ8" s="655"/>
      <c r="FA8" s="655"/>
      <c r="FB8" s="655"/>
      <c r="FC8" s="655"/>
      <c r="FD8" s="655"/>
      <c r="FE8" s="655"/>
      <c r="FF8" s="655"/>
      <c r="FG8" s="655"/>
      <c r="FH8" s="655"/>
      <c r="FI8" s="655"/>
      <c r="FJ8" s="655"/>
      <c r="FK8" s="655"/>
      <c r="FL8" s="655"/>
      <c r="FM8" s="655"/>
      <c r="FN8" s="655"/>
      <c r="FO8" s="655"/>
      <c r="FP8" s="655"/>
      <c r="FQ8" s="655"/>
      <c r="FR8" s="655"/>
      <c r="FS8" s="655"/>
      <c r="FT8" s="655"/>
      <c r="FU8" s="655"/>
      <c r="FV8" s="655"/>
      <c r="FW8" s="655"/>
      <c r="FX8" s="655"/>
      <c r="FY8" s="655"/>
      <c r="FZ8" s="655"/>
      <c r="GA8" s="655"/>
      <c r="GB8" s="655"/>
      <c r="GC8" s="655"/>
      <c r="GD8" s="655"/>
      <c r="GE8" s="655"/>
      <c r="GF8" s="655"/>
      <c r="GG8" s="655"/>
      <c r="GH8" s="655"/>
      <c r="GI8" s="655"/>
      <c r="GJ8" s="655"/>
      <c r="GK8" s="655"/>
      <c r="GL8" s="655"/>
      <c r="GM8" s="655"/>
      <c r="GN8" s="655"/>
      <c r="GO8" s="655"/>
      <c r="GP8" s="655"/>
      <c r="GQ8" s="655"/>
      <c r="GR8" s="655"/>
      <c r="GS8" s="655"/>
      <c r="GT8" s="655"/>
      <c r="GU8" s="655"/>
      <c r="GV8" s="655"/>
      <c r="GW8" s="655"/>
      <c r="GX8" s="655"/>
      <c r="GY8" s="655"/>
      <c r="GZ8" s="655"/>
      <c r="HA8" s="655"/>
      <c r="HB8" s="655"/>
      <c r="HC8" s="655"/>
      <c r="HD8" s="655"/>
      <c r="HE8" s="655"/>
      <c r="HF8" s="655"/>
      <c r="HG8" s="655"/>
      <c r="HH8" s="655"/>
      <c r="HI8" s="655"/>
      <c r="HJ8" s="655"/>
      <c r="HK8" s="655"/>
      <c r="HL8" s="655"/>
      <c r="HM8" s="655"/>
      <c r="HN8" s="655"/>
      <c r="HO8" s="655"/>
      <c r="HP8" s="655"/>
      <c r="HQ8" s="655"/>
      <c r="HR8" s="655"/>
      <c r="HS8" s="655"/>
      <c r="HT8" s="655"/>
      <c r="HU8" s="655"/>
      <c r="HV8" s="655"/>
      <c r="HW8" s="655"/>
      <c r="HX8" s="655"/>
      <c r="HY8" s="655"/>
      <c r="HZ8" s="655"/>
      <c r="IA8" s="655"/>
      <c r="IB8" s="655"/>
      <c r="IC8" s="655"/>
      <c r="ID8" s="655"/>
      <c r="IE8" s="655"/>
      <c r="IF8" s="655"/>
      <c r="IG8" s="655"/>
      <c r="IH8" s="655"/>
      <c r="II8" s="655"/>
      <c r="IJ8" s="655"/>
      <c r="IK8" s="655"/>
      <c r="IL8" s="655"/>
      <c r="IM8" s="655"/>
      <c r="IN8" s="655"/>
      <c r="IO8" s="655"/>
      <c r="IP8" s="655"/>
      <c r="IQ8" s="655"/>
      <c r="IR8" s="655"/>
      <c r="IS8" s="655"/>
      <c r="IT8" s="655"/>
      <c r="IU8" s="655"/>
      <c r="IV8" s="655"/>
      <c r="IW8" s="655"/>
      <c r="IX8" s="655"/>
      <c r="IY8" s="655"/>
      <c r="IZ8" s="655"/>
      <c r="JA8" s="655"/>
      <c r="JB8" s="655"/>
      <c r="JC8" s="655"/>
      <c r="JD8" s="655"/>
      <c r="JE8" s="655"/>
      <c r="JF8" s="655"/>
      <c r="JG8" s="655"/>
      <c r="JH8" s="655"/>
      <c r="JI8" s="655"/>
      <c r="JJ8" s="655"/>
      <c r="JK8" s="655"/>
      <c r="JL8" s="655"/>
      <c r="JM8" s="655"/>
      <c r="JN8" s="655"/>
      <c r="JO8" s="655"/>
      <c r="JP8" s="655"/>
      <c r="JQ8" s="655"/>
      <c r="JR8" s="655"/>
      <c r="JS8" s="655"/>
      <c r="JT8" s="655"/>
      <c r="JU8" s="655"/>
      <c r="JV8" s="655"/>
      <c r="JW8" s="655"/>
      <c r="JX8" s="655"/>
      <c r="JY8" s="655"/>
      <c r="JZ8" s="655"/>
      <c r="KA8" s="655"/>
      <c r="KB8" s="655"/>
      <c r="KC8" s="655"/>
      <c r="KD8" s="655"/>
      <c r="KE8" s="655"/>
      <c r="KF8" s="655"/>
      <c r="KG8" s="655"/>
      <c r="KH8" s="655"/>
      <c r="KI8" s="655"/>
      <c r="KJ8" s="655"/>
      <c r="KK8" s="655"/>
      <c r="KL8" s="655"/>
      <c r="KM8" s="655"/>
      <c r="KN8" s="655"/>
      <c r="KO8" s="655"/>
      <c r="KP8" s="655"/>
      <c r="KQ8" s="655"/>
      <c r="KR8" s="655"/>
      <c r="KS8" s="655"/>
      <c r="KT8" s="655"/>
      <c r="KU8" s="655"/>
      <c r="KV8" s="655"/>
      <c r="KW8" s="655"/>
      <c r="KX8" s="655"/>
      <c r="KY8" s="655"/>
      <c r="KZ8" s="655"/>
      <c r="LA8" s="655"/>
      <c r="LB8" s="655"/>
      <c r="LC8" s="655"/>
      <c r="LD8" s="655"/>
      <c r="LE8" s="655"/>
      <c r="LF8" s="655"/>
      <c r="LG8" s="655"/>
      <c r="LH8" s="655"/>
      <c r="LI8" s="655"/>
      <c r="LJ8" s="655"/>
      <c r="LK8" s="655"/>
      <c r="LL8" s="655"/>
      <c r="LM8" s="655"/>
      <c r="LN8" s="655"/>
      <c r="LO8" s="655"/>
      <c r="LP8" s="655"/>
      <c r="LQ8" s="655"/>
      <c r="LR8" s="655"/>
      <c r="LS8" s="655"/>
      <c r="LT8" s="655"/>
      <c r="LU8" s="655"/>
      <c r="LV8" s="655"/>
      <c r="LW8" s="655"/>
      <c r="LX8" s="655"/>
      <c r="LY8" s="655"/>
      <c r="LZ8" s="655"/>
      <c r="MA8" s="655"/>
      <c r="MB8" s="655"/>
      <c r="MC8" s="655"/>
      <c r="MD8" s="655"/>
      <c r="ME8" s="655"/>
      <c r="MF8" s="655"/>
      <c r="MG8" s="655"/>
      <c r="MH8" s="655"/>
      <c r="MI8" s="655"/>
      <c r="MJ8" s="655"/>
      <c r="MK8" s="655"/>
      <c r="ML8" s="655"/>
      <c r="MM8" s="655"/>
      <c r="MN8" s="655"/>
      <c r="MO8" s="655"/>
      <c r="MP8" s="655"/>
      <c r="MQ8" s="655"/>
      <c r="MR8" s="655"/>
      <c r="MS8" s="655"/>
      <c r="MT8" s="655"/>
      <c r="MU8" s="655"/>
      <c r="MV8" s="655"/>
      <c r="MW8" s="655"/>
      <c r="MX8" s="655"/>
      <c r="MY8" s="655"/>
      <c r="MZ8" s="655"/>
      <c r="NA8" s="655"/>
      <c r="NB8" s="655"/>
      <c r="NC8" s="655"/>
      <c r="ND8" s="655"/>
      <c r="NE8" s="655"/>
      <c r="NF8" s="655"/>
      <c r="NG8" s="655"/>
      <c r="NH8" s="655"/>
      <c r="NI8" s="655"/>
      <c r="NJ8" s="655"/>
      <c r="NK8" s="655"/>
      <c r="NL8" s="655"/>
      <c r="NM8" s="655"/>
      <c r="NN8" s="655"/>
      <c r="NO8" s="655"/>
      <c r="NP8" s="655"/>
      <c r="NQ8" s="655"/>
      <c r="NR8" s="655"/>
      <c r="NS8" s="655"/>
      <c r="NT8" s="655"/>
      <c r="NU8" s="655"/>
      <c r="NV8" s="655"/>
      <c r="NW8" s="655"/>
      <c r="NX8" s="655"/>
      <c r="NY8" s="655"/>
      <c r="NZ8" s="655"/>
      <c r="OA8" s="655"/>
      <c r="OB8" s="655"/>
      <c r="OC8" s="655"/>
      <c r="OD8" s="655"/>
      <c r="OE8" s="655"/>
      <c r="OF8" s="655"/>
      <c r="OG8" s="655"/>
      <c r="OH8" s="655"/>
      <c r="OI8" s="655"/>
      <c r="OJ8" s="655"/>
      <c r="OK8" s="655"/>
      <c r="OL8" s="655"/>
      <c r="OM8" s="655"/>
      <c r="ON8" s="655"/>
      <c r="OO8" s="655"/>
      <c r="OP8" s="655"/>
      <c r="OQ8" s="655"/>
      <c r="OR8" s="655"/>
      <c r="OS8" s="655"/>
      <c r="OT8" s="655"/>
      <c r="OU8" s="655"/>
      <c r="OV8" s="655"/>
      <c r="OW8" s="655"/>
      <c r="OX8" s="655"/>
      <c r="OY8" s="655"/>
      <c r="OZ8" s="655"/>
      <c r="PA8" s="655"/>
      <c r="PB8" s="655"/>
      <c r="PC8" s="655"/>
      <c r="PD8" s="655"/>
      <c r="PE8" s="655"/>
      <c r="PF8" s="655"/>
      <c r="PG8" s="655"/>
      <c r="PH8" s="655"/>
      <c r="PI8" s="655"/>
      <c r="PJ8" s="655"/>
      <c r="PK8" s="655"/>
      <c r="PL8" s="655"/>
      <c r="PM8" s="655"/>
      <c r="PN8" s="655"/>
      <c r="PO8" s="655"/>
      <c r="PP8" s="655"/>
      <c r="PQ8" s="655"/>
      <c r="PR8" s="655"/>
      <c r="PS8" s="655"/>
      <c r="PT8" s="655"/>
      <c r="PU8" s="655"/>
      <c r="PV8" s="655"/>
      <c r="PW8" s="655"/>
      <c r="PX8" s="655"/>
      <c r="PY8" s="655"/>
      <c r="PZ8" s="655"/>
      <c r="QA8" s="655"/>
      <c r="QB8" s="655"/>
      <c r="QC8" s="655"/>
      <c r="QD8" s="655"/>
      <c r="QE8" s="655"/>
      <c r="QF8" s="655"/>
      <c r="QG8" s="655"/>
      <c r="QH8" s="655"/>
      <c r="QI8" s="655"/>
      <c r="QJ8" s="655"/>
      <c r="QK8" s="655"/>
      <c r="QL8" s="655"/>
      <c r="QM8" s="655"/>
      <c r="QN8" s="655"/>
      <c r="QO8" s="655"/>
      <c r="QP8" s="655"/>
      <c r="QQ8" s="655"/>
      <c r="QR8" s="655"/>
      <c r="QS8" s="655"/>
      <c r="QT8" s="655"/>
      <c r="QU8" s="655"/>
      <c r="QV8" s="655"/>
      <c r="QW8" s="655"/>
      <c r="QX8" s="655"/>
      <c r="QY8" s="655"/>
      <c r="QZ8" s="655"/>
      <c r="RA8" s="655"/>
      <c r="RB8" s="655"/>
      <c r="RC8" s="655"/>
      <c r="RD8" s="655"/>
      <c r="RE8" s="655"/>
      <c r="RF8" s="655"/>
      <c r="RG8" s="655"/>
      <c r="RH8" s="655"/>
      <c r="RI8" s="655"/>
      <c r="RJ8" s="655"/>
      <c r="RK8" s="655"/>
      <c r="RL8" s="655"/>
      <c r="RM8" s="655"/>
      <c r="RN8" s="655"/>
      <c r="RO8" s="655"/>
      <c r="RP8" s="655"/>
      <c r="RQ8" s="655"/>
      <c r="RR8" s="655"/>
      <c r="RS8" s="655"/>
      <c r="RT8" s="655"/>
      <c r="RU8" s="655"/>
      <c r="RV8" s="655"/>
      <c r="RW8" s="655"/>
      <c r="RX8" s="655"/>
      <c r="RY8" s="655"/>
      <c r="RZ8" s="655"/>
      <c r="SA8" s="655"/>
      <c r="SB8" s="655"/>
      <c r="SC8" s="655"/>
      <c r="SD8" s="655"/>
      <c r="SE8" s="655"/>
      <c r="SF8" s="655"/>
      <c r="SG8" s="655"/>
      <c r="SH8" s="655"/>
      <c r="SI8" s="655"/>
      <c r="SJ8" s="655"/>
      <c r="SK8" s="655"/>
      <c r="SL8" s="655"/>
      <c r="SM8" s="655"/>
      <c r="SN8" s="655"/>
      <c r="SO8" s="655"/>
      <c r="SP8" s="655"/>
      <c r="SQ8" s="655"/>
      <c r="SR8" s="655"/>
      <c r="SS8" s="655"/>
      <c r="ST8" s="655"/>
      <c r="SU8" s="655"/>
      <c r="SV8" s="655"/>
      <c r="SW8" s="655"/>
      <c r="SX8" s="655"/>
      <c r="SY8" s="655"/>
      <c r="SZ8" s="655"/>
      <c r="TA8" s="655"/>
      <c r="TB8" s="655"/>
      <c r="TC8" s="655"/>
      <c r="TD8" s="655"/>
      <c r="TE8" s="655"/>
      <c r="TF8" s="655"/>
      <c r="TG8" s="655"/>
      <c r="TH8" s="655"/>
      <c r="TI8" s="655"/>
      <c r="TJ8" s="655"/>
      <c r="TK8" s="655"/>
      <c r="TL8" s="655"/>
      <c r="TM8" s="655"/>
      <c r="TN8" s="655"/>
      <c r="TO8" s="655"/>
      <c r="TP8" s="655"/>
      <c r="TQ8" s="655"/>
      <c r="TR8" s="655"/>
      <c r="TS8" s="655"/>
      <c r="TT8" s="655"/>
      <c r="TU8" s="655"/>
      <c r="TV8" s="655"/>
      <c r="TW8" s="655"/>
      <c r="TX8" s="655"/>
      <c r="TY8" s="655"/>
      <c r="TZ8" s="655"/>
      <c r="UA8" s="655"/>
      <c r="UB8" s="655"/>
      <c r="UC8" s="655"/>
      <c r="UD8" s="655"/>
      <c r="UE8" s="655"/>
      <c r="UF8" s="655"/>
      <c r="UG8" s="655"/>
      <c r="UH8" s="655"/>
      <c r="UI8" s="655"/>
      <c r="UJ8" s="655"/>
      <c r="UK8" s="655"/>
      <c r="UL8" s="655"/>
      <c r="UM8" s="655"/>
      <c r="UN8" s="655"/>
      <c r="UO8" s="655"/>
      <c r="UP8" s="655"/>
      <c r="UQ8" s="655"/>
      <c r="UR8" s="655"/>
      <c r="US8" s="655"/>
      <c r="UT8" s="655"/>
      <c r="UU8" s="655"/>
      <c r="UV8" s="655"/>
      <c r="UW8" s="655"/>
      <c r="UX8" s="655"/>
      <c r="UY8" s="655"/>
      <c r="UZ8" s="655"/>
      <c r="VA8" s="655"/>
      <c r="VB8" s="655"/>
      <c r="VC8" s="655"/>
      <c r="VD8" s="655"/>
      <c r="VE8" s="655"/>
      <c r="VF8" s="655"/>
      <c r="VG8" s="655"/>
      <c r="VH8" s="655"/>
      <c r="VI8" s="655"/>
      <c r="VJ8" s="655"/>
      <c r="VK8" s="655"/>
      <c r="VL8" s="655"/>
      <c r="VM8" s="655"/>
      <c r="VN8" s="655"/>
      <c r="VO8" s="655"/>
      <c r="VP8" s="655"/>
      <c r="VQ8" s="655"/>
      <c r="VR8" s="655"/>
      <c r="VS8" s="655"/>
      <c r="VT8" s="655"/>
      <c r="VU8" s="655"/>
      <c r="VV8" s="655"/>
      <c r="VW8" s="655"/>
      <c r="VX8" s="655"/>
      <c r="VY8" s="655"/>
      <c r="VZ8" s="655"/>
      <c r="WA8" s="655"/>
      <c r="WB8" s="655"/>
      <c r="WC8" s="655"/>
      <c r="WD8" s="655"/>
      <c r="WE8" s="655"/>
      <c r="WF8" s="655"/>
      <c r="WG8" s="655"/>
      <c r="WH8" s="655"/>
      <c r="WI8" s="655"/>
      <c r="WJ8" s="655"/>
      <c r="WK8" s="655"/>
      <c r="WL8" s="655"/>
      <c r="WM8" s="655"/>
      <c r="WN8" s="655"/>
      <c r="WO8" s="655"/>
      <c r="WP8" s="655"/>
      <c r="WQ8" s="655"/>
      <c r="WR8" s="655"/>
      <c r="WS8" s="655"/>
      <c r="WT8" s="655"/>
      <c r="WU8" s="655"/>
      <c r="WV8" s="655"/>
      <c r="WW8" s="655"/>
      <c r="WX8" s="655"/>
      <c r="WY8" s="655"/>
      <c r="WZ8" s="655"/>
      <c r="XA8" s="655"/>
      <c r="XB8" s="655"/>
      <c r="XC8" s="655"/>
      <c r="XD8" s="655"/>
      <c r="XE8" s="655"/>
      <c r="XF8" s="655"/>
      <c r="XG8" s="655"/>
      <c r="XH8" s="655"/>
      <c r="XI8" s="655"/>
      <c r="XJ8" s="655"/>
      <c r="XK8" s="655"/>
      <c r="XL8" s="655"/>
      <c r="XM8" s="655"/>
      <c r="XN8" s="655"/>
      <c r="XO8" s="655"/>
      <c r="XP8" s="655"/>
      <c r="XQ8" s="655"/>
      <c r="XR8" s="655"/>
      <c r="XS8" s="655"/>
      <c r="XT8" s="655"/>
      <c r="XU8" s="655"/>
      <c r="XV8" s="655"/>
      <c r="XW8" s="655"/>
      <c r="XX8" s="655"/>
      <c r="XY8" s="655"/>
      <c r="XZ8" s="655"/>
      <c r="YA8" s="655"/>
      <c r="YB8" s="655"/>
      <c r="YC8" s="655"/>
      <c r="YD8" s="655"/>
      <c r="YE8" s="655"/>
      <c r="YF8" s="655"/>
      <c r="YG8" s="655"/>
      <c r="YH8" s="655"/>
      <c r="YI8" s="655"/>
      <c r="YJ8" s="655"/>
      <c r="YK8" s="655"/>
      <c r="YL8" s="655"/>
      <c r="YM8" s="655"/>
      <c r="YN8" s="655"/>
      <c r="YO8" s="655"/>
      <c r="YP8" s="655"/>
      <c r="YQ8" s="655"/>
      <c r="YR8" s="655"/>
      <c r="YS8" s="655"/>
      <c r="YT8" s="655"/>
      <c r="YU8" s="655"/>
      <c r="YV8" s="655"/>
      <c r="YW8" s="655"/>
      <c r="YX8" s="655"/>
      <c r="YY8" s="655"/>
      <c r="YZ8" s="655"/>
      <c r="ZA8" s="655"/>
      <c r="ZB8" s="655"/>
      <c r="ZC8" s="655"/>
      <c r="ZD8" s="655"/>
      <c r="ZE8" s="655"/>
      <c r="ZF8" s="655"/>
      <c r="ZG8" s="655"/>
      <c r="ZH8" s="655"/>
      <c r="ZI8" s="655"/>
      <c r="ZJ8" s="655"/>
      <c r="ZK8" s="655"/>
      <c r="ZL8" s="655"/>
      <c r="ZM8" s="655"/>
      <c r="ZN8" s="655"/>
      <c r="ZO8" s="655"/>
      <c r="ZP8" s="655"/>
      <c r="ZQ8" s="655"/>
      <c r="ZR8" s="655"/>
      <c r="ZS8" s="655"/>
      <c r="ZT8" s="655"/>
      <c r="ZU8" s="655"/>
      <c r="ZV8" s="655"/>
      <c r="ZW8" s="655"/>
      <c r="ZX8" s="655"/>
      <c r="ZY8" s="655"/>
      <c r="ZZ8" s="655"/>
      <c r="AAA8" s="655"/>
      <c r="AAB8" s="655"/>
      <c r="AAC8" s="655"/>
      <c r="AAD8" s="655"/>
      <c r="AAE8" s="655"/>
      <c r="AAF8" s="655"/>
      <c r="AAG8" s="655"/>
      <c r="AAH8" s="655"/>
      <c r="AAI8" s="655"/>
      <c r="AAJ8" s="655"/>
      <c r="AAK8" s="655"/>
      <c r="AAL8" s="655"/>
      <c r="AAM8" s="655"/>
      <c r="AAN8" s="655"/>
      <c r="AAO8" s="655"/>
      <c r="AAP8" s="655"/>
      <c r="AAQ8" s="655"/>
      <c r="AAR8" s="655"/>
      <c r="AAS8" s="655"/>
      <c r="AAT8" s="655"/>
      <c r="AAU8" s="655"/>
      <c r="AAV8" s="655"/>
      <c r="AAW8" s="655"/>
      <c r="AAX8" s="655"/>
      <c r="AAY8" s="655"/>
      <c r="AAZ8" s="655"/>
      <c r="ABA8" s="655"/>
      <c r="ABB8" s="655"/>
      <c r="ABC8" s="655"/>
      <c r="ABD8" s="655"/>
      <c r="ABE8" s="655"/>
      <c r="ABF8" s="655"/>
      <c r="ABG8" s="655"/>
      <c r="ABH8" s="655"/>
      <c r="ABI8" s="655"/>
      <c r="ABJ8" s="655"/>
      <c r="ABK8" s="655"/>
      <c r="ABL8" s="655"/>
      <c r="ABM8" s="655"/>
      <c r="ABN8" s="655"/>
      <c r="ABO8" s="655"/>
      <c r="ABP8" s="655"/>
      <c r="ABQ8" s="655"/>
      <c r="ABR8" s="655"/>
      <c r="ABS8" s="655"/>
      <c r="ABT8" s="655"/>
      <c r="ABU8" s="655"/>
      <c r="ABV8" s="655"/>
      <c r="ABW8" s="655"/>
      <c r="ABX8" s="655"/>
      <c r="ABY8" s="655"/>
      <c r="ABZ8" s="655"/>
      <c r="ACA8" s="655"/>
      <c r="ACB8" s="655"/>
      <c r="ACC8" s="655"/>
      <c r="ACD8" s="655"/>
      <c r="ACE8" s="655"/>
      <c r="ACF8" s="655"/>
      <c r="ACG8" s="655"/>
      <c r="ACH8" s="655"/>
      <c r="ACI8" s="655"/>
      <c r="ACJ8" s="655"/>
      <c r="ACK8" s="655"/>
      <c r="ACL8" s="655"/>
      <c r="ACM8" s="655"/>
      <c r="ACN8" s="655"/>
      <c r="ACO8" s="655"/>
      <c r="ACP8" s="655"/>
      <c r="ACQ8" s="655"/>
      <c r="ACR8" s="655"/>
      <c r="ACS8" s="655"/>
      <c r="ACT8" s="655"/>
      <c r="ACU8" s="655"/>
      <c r="ACV8" s="655"/>
      <c r="ACW8" s="655"/>
      <c r="ACX8" s="655"/>
      <c r="ACY8" s="655"/>
      <c r="ACZ8" s="655"/>
      <c r="ADA8" s="655"/>
      <c r="ADB8" s="655"/>
      <c r="ADC8" s="655"/>
      <c r="ADD8" s="655"/>
      <c r="ADE8" s="655"/>
      <c r="ADF8" s="655"/>
      <c r="ADG8" s="655"/>
      <c r="ADH8" s="655"/>
      <c r="ADI8" s="655"/>
      <c r="ADJ8" s="655"/>
      <c r="ADK8" s="655"/>
      <c r="ADL8" s="655"/>
      <c r="ADM8" s="655"/>
      <c r="ADN8" s="655"/>
      <c r="ADO8" s="655"/>
      <c r="ADP8" s="655"/>
      <c r="ADQ8" s="655"/>
      <c r="ADR8" s="655"/>
      <c r="ADS8" s="655"/>
      <c r="ADT8" s="655"/>
      <c r="ADU8" s="655"/>
      <c r="ADV8" s="655"/>
      <c r="ADW8" s="655"/>
      <c r="ADX8" s="655"/>
      <c r="ADY8" s="655"/>
      <c r="ADZ8" s="655"/>
      <c r="AEA8" s="655"/>
      <c r="AEB8" s="655"/>
      <c r="AEC8" s="655"/>
      <c r="AED8" s="655"/>
      <c r="AEE8" s="655"/>
      <c r="AEF8" s="655"/>
      <c r="AEG8" s="655"/>
      <c r="AEH8" s="655"/>
      <c r="AEI8" s="655"/>
      <c r="AEJ8" s="655"/>
      <c r="AEK8" s="655"/>
      <c r="AEL8" s="655"/>
      <c r="AEM8" s="655"/>
      <c r="AEN8" s="655"/>
      <c r="AEO8" s="655"/>
      <c r="AEP8" s="655"/>
      <c r="AEQ8" s="655"/>
      <c r="AER8" s="655"/>
      <c r="AES8" s="655"/>
      <c r="AET8" s="655"/>
      <c r="AEU8" s="655"/>
      <c r="AEV8" s="655"/>
      <c r="AEW8" s="655"/>
      <c r="AEX8" s="655"/>
      <c r="AEY8" s="655"/>
      <c r="AEZ8" s="655"/>
      <c r="AFA8" s="655"/>
      <c r="AFB8" s="655"/>
      <c r="AFC8" s="655"/>
      <c r="AFD8" s="655"/>
      <c r="AFE8" s="655"/>
      <c r="AFF8" s="655"/>
      <c r="AFG8" s="655"/>
      <c r="AFH8" s="655"/>
      <c r="AFI8" s="655"/>
      <c r="AFJ8" s="655"/>
      <c r="AFK8" s="655"/>
      <c r="AFL8" s="655"/>
      <c r="AFM8" s="655"/>
      <c r="AFN8" s="655"/>
      <c r="AFO8" s="655"/>
      <c r="AFP8" s="655"/>
      <c r="AFQ8" s="655"/>
      <c r="AFR8" s="655"/>
      <c r="AFS8" s="655"/>
      <c r="AFT8" s="655"/>
      <c r="AFU8" s="655"/>
      <c r="AFV8" s="655"/>
      <c r="AFW8" s="655"/>
      <c r="AFX8" s="655"/>
      <c r="AFY8" s="655"/>
      <c r="AFZ8" s="655"/>
      <c r="AGA8" s="655"/>
      <c r="AGB8" s="655"/>
      <c r="AGC8" s="655"/>
      <c r="AGD8" s="655"/>
      <c r="AGE8" s="655"/>
      <c r="AGF8" s="655"/>
      <c r="AGG8" s="655"/>
      <c r="AGH8" s="655"/>
      <c r="AGI8" s="655"/>
      <c r="AGJ8" s="655"/>
      <c r="AGK8" s="655"/>
      <c r="AGL8" s="655"/>
      <c r="AGM8" s="655"/>
      <c r="AGN8" s="655"/>
      <c r="AGO8" s="655"/>
      <c r="AGP8" s="655"/>
      <c r="AGQ8" s="655"/>
      <c r="AGR8" s="655"/>
      <c r="AGS8" s="655"/>
      <c r="AGT8" s="655"/>
      <c r="AGU8" s="655"/>
      <c r="AGV8" s="655"/>
      <c r="AGW8" s="655"/>
      <c r="AGX8" s="655"/>
      <c r="AGY8" s="655"/>
      <c r="AGZ8" s="655"/>
      <c r="AHA8" s="655"/>
      <c r="AHB8" s="655"/>
      <c r="AHC8" s="655"/>
      <c r="AHD8" s="655"/>
      <c r="AHE8" s="655"/>
      <c r="AHF8" s="655"/>
      <c r="AHG8" s="655"/>
      <c r="AHH8" s="655"/>
      <c r="AHI8" s="655"/>
      <c r="AHJ8" s="655"/>
      <c r="AHK8" s="655"/>
      <c r="AHL8" s="655"/>
      <c r="AHM8" s="655"/>
      <c r="AHN8" s="655"/>
      <c r="AHO8" s="655"/>
      <c r="AHP8" s="655"/>
      <c r="AHQ8" s="655"/>
      <c r="AHR8" s="655"/>
      <c r="AHS8" s="655"/>
      <c r="AHT8" s="655"/>
      <c r="AHU8" s="655"/>
      <c r="AHV8" s="655"/>
      <c r="AHW8" s="655"/>
      <c r="AHX8" s="655"/>
      <c r="AHY8" s="655"/>
      <c r="AHZ8" s="655"/>
      <c r="AIA8" s="655"/>
      <c r="AIB8" s="655"/>
      <c r="AIC8" s="655"/>
      <c r="AID8" s="655"/>
      <c r="AIE8" s="655"/>
      <c r="AIF8" s="655"/>
      <c r="AIG8" s="655"/>
      <c r="AIH8" s="655"/>
      <c r="AII8" s="655"/>
      <c r="AIJ8" s="655"/>
      <c r="AIK8" s="655"/>
      <c r="AIL8" s="655"/>
      <c r="AIM8" s="655"/>
      <c r="AIN8" s="655"/>
      <c r="AIO8" s="655"/>
      <c r="AIP8" s="655"/>
      <c r="AIQ8" s="655"/>
      <c r="AIR8" s="655"/>
      <c r="AIS8" s="655"/>
      <c r="AIT8" s="655"/>
      <c r="AIU8" s="655"/>
      <c r="AIV8" s="655"/>
      <c r="AIW8" s="655"/>
      <c r="AIX8" s="655"/>
      <c r="AIY8" s="655"/>
      <c r="AIZ8" s="655"/>
      <c r="AJA8" s="655"/>
      <c r="AJB8" s="655"/>
      <c r="AJC8" s="655"/>
      <c r="AJD8" s="655"/>
      <c r="AJE8" s="655"/>
      <c r="AJF8" s="655"/>
      <c r="AJG8" s="655"/>
      <c r="AJH8" s="655"/>
      <c r="AJI8" s="655"/>
      <c r="AJJ8" s="655"/>
      <c r="AJK8" s="655"/>
      <c r="AJL8" s="655"/>
      <c r="AJM8" s="655"/>
      <c r="AJN8" s="655"/>
      <c r="AJO8" s="655"/>
      <c r="AJP8" s="655"/>
      <c r="AJQ8" s="655"/>
      <c r="AJR8" s="655"/>
      <c r="AJS8" s="655"/>
      <c r="AJT8" s="655"/>
      <c r="AJU8" s="655"/>
      <c r="AJV8" s="655"/>
      <c r="AJW8" s="655"/>
      <c r="AJX8" s="655"/>
      <c r="AJY8" s="655"/>
      <c r="AJZ8" s="655"/>
      <c r="AKA8" s="655"/>
      <c r="AKB8" s="655"/>
      <c r="AKC8" s="655"/>
      <c r="AKD8" s="655"/>
      <c r="AKE8" s="655"/>
      <c r="AKF8" s="655"/>
      <c r="AKG8" s="655"/>
      <c r="AKH8" s="655"/>
      <c r="AKI8" s="655"/>
      <c r="AKJ8" s="655"/>
      <c r="AKK8" s="655"/>
      <c r="AKL8" s="655"/>
      <c r="AKM8" s="655"/>
      <c r="AKN8" s="655"/>
      <c r="AKO8" s="655"/>
      <c r="AKP8" s="655"/>
      <c r="AKQ8" s="655"/>
      <c r="AKR8" s="655"/>
      <c r="AKS8" s="655"/>
      <c r="AKT8" s="655"/>
      <c r="AKU8" s="655"/>
      <c r="AKV8" s="655"/>
      <c r="AKW8" s="655"/>
      <c r="AKX8" s="655"/>
      <c r="AKY8" s="655"/>
      <c r="AKZ8" s="655"/>
      <c r="ALA8" s="655"/>
      <c r="ALB8" s="655"/>
      <c r="ALC8" s="655"/>
      <c r="ALD8" s="655"/>
      <c r="ALE8" s="655"/>
      <c r="ALF8" s="655"/>
      <c r="ALG8" s="655"/>
      <c r="ALH8" s="655"/>
      <c r="ALI8" s="655"/>
      <c r="ALJ8" s="655"/>
      <c r="ALK8" s="655"/>
      <c r="ALL8" s="655"/>
      <c r="ALM8" s="655"/>
      <c r="ALN8" s="655"/>
      <c r="ALO8" s="655"/>
      <c r="ALP8" s="655"/>
      <c r="ALQ8" s="655"/>
      <c r="ALR8" s="655"/>
      <c r="ALS8" s="655"/>
      <c r="ALT8" s="655"/>
      <c r="ALU8" s="655"/>
      <c r="ALV8" s="655"/>
      <c r="ALW8" s="655"/>
      <c r="ALX8" s="655"/>
      <c r="ALY8" s="655"/>
      <c r="ALZ8" s="655"/>
      <c r="AMA8" s="655"/>
      <c r="AMB8" s="655"/>
      <c r="AMC8" s="655"/>
      <c r="AMD8" s="655"/>
      <c r="AME8" s="655"/>
      <c r="AMF8" s="655"/>
      <c r="AMG8" s="655"/>
      <c r="AMH8" s="655"/>
      <c r="AMI8" s="655"/>
      <c r="AMJ8" s="655"/>
      <c r="AMK8" s="655"/>
      <c r="AML8" s="655"/>
      <c r="AMM8" s="655"/>
      <c r="AMN8" s="655"/>
      <c r="AMO8" s="655"/>
      <c r="AMP8" s="655"/>
      <c r="AMQ8" s="655"/>
      <c r="AMR8" s="655"/>
      <c r="AMS8" s="655"/>
      <c r="AMT8" s="655"/>
      <c r="AMU8" s="655"/>
      <c r="AMV8" s="655"/>
      <c r="AMW8" s="655"/>
      <c r="AMX8" s="655"/>
      <c r="AMY8" s="655"/>
      <c r="AMZ8" s="655"/>
      <c r="ANA8" s="655"/>
      <c r="ANB8" s="655"/>
      <c r="ANC8" s="655"/>
      <c r="AND8" s="655"/>
      <c r="ANE8" s="655"/>
      <c r="ANF8" s="655"/>
      <c r="ANG8" s="655"/>
      <c r="ANH8" s="655"/>
      <c r="ANI8" s="655"/>
      <c r="ANJ8" s="655"/>
      <c r="ANK8" s="655"/>
      <c r="ANL8" s="655"/>
      <c r="ANM8" s="655"/>
      <c r="ANN8" s="655"/>
      <c r="ANO8" s="655"/>
      <c r="ANP8" s="655"/>
      <c r="ANQ8" s="655"/>
      <c r="ANR8" s="655"/>
      <c r="ANS8" s="655"/>
      <c r="ANT8" s="655"/>
      <c r="ANU8" s="655"/>
      <c r="ANV8" s="655"/>
      <c r="ANW8" s="655"/>
      <c r="ANX8" s="655"/>
      <c r="ANY8" s="655"/>
      <c r="ANZ8" s="655"/>
      <c r="AOA8" s="655"/>
      <c r="AOB8" s="655"/>
      <c r="AOC8" s="655"/>
      <c r="AOD8" s="655"/>
      <c r="AOE8" s="655"/>
      <c r="AOF8" s="655"/>
      <c r="AOG8" s="655"/>
      <c r="AOH8" s="655"/>
      <c r="AOI8" s="655"/>
      <c r="AOJ8" s="655"/>
      <c r="AOK8" s="655"/>
      <c r="AOL8" s="655"/>
      <c r="AOM8" s="655"/>
      <c r="AON8" s="655"/>
      <c r="AOO8" s="655"/>
      <c r="AOP8" s="655"/>
      <c r="AOQ8" s="655"/>
      <c r="AOR8" s="655"/>
      <c r="AOS8" s="655"/>
      <c r="AOT8" s="655"/>
      <c r="AOU8" s="655"/>
      <c r="AOV8" s="655"/>
      <c r="AOW8" s="655"/>
      <c r="AOX8" s="655"/>
      <c r="AOY8" s="655"/>
      <c r="AOZ8" s="655"/>
      <c r="APA8" s="655"/>
      <c r="APB8" s="655"/>
      <c r="APC8" s="655"/>
      <c r="APD8" s="655"/>
      <c r="APE8" s="655"/>
      <c r="APF8" s="655"/>
      <c r="APG8" s="655"/>
      <c r="APH8" s="655"/>
      <c r="API8" s="655"/>
      <c r="APJ8" s="655"/>
      <c r="APK8" s="655"/>
      <c r="APL8" s="655"/>
      <c r="APM8" s="655"/>
      <c r="APN8" s="655"/>
      <c r="APO8" s="655"/>
      <c r="APP8" s="655"/>
      <c r="APQ8" s="655"/>
      <c r="APR8" s="655"/>
      <c r="APS8" s="655"/>
      <c r="APT8" s="655"/>
      <c r="APU8" s="655"/>
      <c r="APV8" s="655"/>
      <c r="APW8" s="655"/>
      <c r="APX8" s="655"/>
      <c r="APY8" s="655"/>
      <c r="APZ8" s="655"/>
      <c r="AQA8" s="655"/>
      <c r="AQB8" s="655"/>
      <c r="AQC8" s="655"/>
      <c r="AQD8" s="655"/>
      <c r="AQE8" s="655"/>
      <c r="AQF8" s="655"/>
      <c r="AQG8" s="655"/>
      <c r="AQH8" s="655"/>
      <c r="AQI8" s="655"/>
      <c r="AQJ8" s="655"/>
      <c r="AQK8" s="655"/>
      <c r="AQL8" s="655"/>
      <c r="AQM8" s="655"/>
      <c r="AQN8" s="655"/>
      <c r="AQO8" s="655"/>
      <c r="AQP8" s="655"/>
      <c r="AQQ8" s="655"/>
      <c r="AQR8" s="655"/>
      <c r="AQS8" s="655"/>
      <c r="AQT8" s="655"/>
      <c r="AQU8" s="655"/>
      <c r="AQV8" s="655"/>
      <c r="AQW8" s="655"/>
      <c r="AQX8" s="655"/>
      <c r="AQY8" s="655"/>
      <c r="AQZ8" s="655"/>
      <c r="ARA8" s="655"/>
      <c r="ARB8" s="655"/>
      <c r="ARC8" s="655"/>
      <c r="ARD8" s="655"/>
      <c r="ARE8" s="655"/>
      <c r="ARF8" s="655"/>
      <c r="ARG8" s="655"/>
      <c r="ARH8" s="655"/>
      <c r="ARI8" s="655"/>
      <c r="ARJ8" s="655"/>
      <c r="ARK8" s="655"/>
      <c r="ARL8" s="655"/>
      <c r="ARM8" s="655"/>
      <c r="ARN8" s="655"/>
      <c r="ARO8" s="655"/>
      <c r="ARP8" s="655"/>
      <c r="ARQ8" s="655"/>
      <c r="ARR8" s="655"/>
      <c r="ARS8" s="655"/>
      <c r="ART8" s="655"/>
      <c r="ARU8" s="655"/>
      <c r="ARV8" s="655"/>
      <c r="ARW8" s="655"/>
      <c r="ARX8" s="655"/>
      <c r="ARY8" s="655"/>
      <c r="ARZ8" s="655"/>
      <c r="ASA8" s="655"/>
      <c r="ASB8" s="655"/>
      <c r="ASC8" s="655"/>
      <c r="ASD8" s="655"/>
      <c r="ASE8" s="655"/>
      <c r="ASF8" s="655"/>
      <c r="ASG8" s="655"/>
      <c r="ASH8" s="655"/>
      <c r="ASI8" s="655"/>
      <c r="ASJ8" s="655"/>
      <c r="ASK8" s="655"/>
      <c r="ASL8" s="655"/>
      <c r="ASM8" s="655"/>
      <c r="ASN8" s="655"/>
      <c r="ASO8" s="655"/>
      <c r="ASP8" s="655"/>
      <c r="ASQ8" s="655"/>
      <c r="ASR8" s="655"/>
      <c r="ASS8" s="655"/>
      <c r="AST8" s="655"/>
      <c r="ASU8" s="655"/>
      <c r="ASV8" s="655"/>
      <c r="ASW8" s="655"/>
      <c r="ASX8" s="655"/>
      <c r="ASY8" s="655"/>
      <c r="ASZ8" s="655"/>
      <c r="ATA8" s="655"/>
      <c r="ATB8" s="655"/>
      <c r="ATC8" s="655"/>
      <c r="ATD8" s="655"/>
      <c r="ATE8" s="655"/>
      <c r="ATF8" s="655"/>
      <c r="ATG8" s="655"/>
      <c r="ATH8" s="655"/>
      <c r="ATI8" s="655"/>
      <c r="ATJ8" s="655"/>
      <c r="ATK8" s="655"/>
      <c r="ATL8" s="655"/>
      <c r="ATM8" s="655"/>
      <c r="ATN8" s="655"/>
      <c r="ATO8" s="655"/>
      <c r="ATP8" s="655"/>
      <c r="ATQ8" s="655"/>
      <c r="ATR8" s="655"/>
      <c r="ATS8" s="655"/>
      <c r="ATT8" s="655"/>
      <c r="ATU8" s="655"/>
      <c r="ATV8" s="655"/>
      <c r="ATW8" s="655"/>
      <c r="ATX8" s="655"/>
      <c r="ATY8" s="655"/>
      <c r="ATZ8" s="655"/>
      <c r="AUA8" s="655"/>
      <c r="AUB8" s="655"/>
      <c r="AUC8" s="655"/>
      <c r="AUD8" s="655"/>
      <c r="AUE8" s="655"/>
      <c r="AUF8" s="655"/>
      <c r="AUG8" s="655"/>
      <c r="AUH8" s="655"/>
      <c r="AUI8" s="655"/>
      <c r="AUJ8" s="655"/>
      <c r="AUK8" s="655"/>
      <c r="AUL8" s="655"/>
      <c r="AUM8" s="655"/>
      <c r="AUN8" s="655"/>
      <c r="AUO8" s="655"/>
      <c r="AUP8" s="655"/>
      <c r="AUQ8" s="655"/>
      <c r="AUR8" s="655"/>
      <c r="AUS8" s="655"/>
      <c r="AUT8" s="655"/>
      <c r="AUU8" s="655"/>
      <c r="AUV8" s="655"/>
      <c r="AUW8" s="655"/>
      <c r="AUX8" s="655"/>
      <c r="AUY8" s="655"/>
      <c r="AUZ8" s="655"/>
      <c r="AVA8" s="655"/>
      <c r="AVB8" s="655"/>
      <c r="AVC8" s="655"/>
      <c r="AVD8" s="655"/>
      <c r="AVE8" s="655"/>
      <c r="AVF8" s="655"/>
      <c r="AVG8" s="655"/>
      <c r="AVH8" s="655"/>
      <c r="AVI8" s="655"/>
      <c r="AVJ8" s="655"/>
      <c r="AVK8" s="655"/>
      <c r="AVL8" s="655"/>
      <c r="AVM8" s="655"/>
      <c r="AVN8" s="655"/>
      <c r="AVO8" s="655"/>
      <c r="AVP8" s="655"/>
      <c r="AVQ8" s="655"/>
      <c r="AVR8" s="655"/>
      <c r="AVS8" s="655"/>
      <c r="AVT8" s="655"/>
      <c r="AVU8" s="655"/>
      <c r="AVV8" s="655"/>
      <c r="AVW8" s="655"/>
      <c r="AVX8" s="655"/>
      <c r="AVY8" s="655"/>
      <c r="AVZ8" s="655"/>
      <c r="AWA8" s="655"/>
      <c r="AWB8" s="655"/>
      <c r="AWC8" s="655"/>
      <c r="AWD8" s="655"/>
      <c r="AWE8" s="655"/>
      <c r="AWF8" s="655"/>
      <c r="AWG8" s="655"/>
      <c r="AWH8" s="655"/>
      <c r="AWI8" s="655"/>
      <c r="AWJ8" s="655"/>
      <c r="AWK8" s="655"/>
      <c r="AWL8" s="655"/>
      <c r="AWM8" s="655"/>
      <c r="AWN8" s="655"/>
      <c r="AWO8" s="655"/>
      <c r="AWP8" s="655"/>
      <c r="AWQ8" s="655"/>
      <c r="AWR8" s="655"/>
      <c r="AWS8" s="655"/>
      <c r="AWT8" s="655"/>
      <c r="AWU8" s="655"/>
      <c r="AWV8" s="655"/>
      <c r="AWW8" s="655"/>
      <c r="AWX8" s="655"/>
      <c r="AWY8" s="655"/>
      <c r="AWZ8" s="655"/>
      <c r="AXA8" s="655"/>
      <c r="AXB8" s="655"/>
      <c r="AXC8" s="655"/>
      <c r="AXD8" s="655"/>
      <c r="AXE8" s="655"/>
      <c r="AXF8" s="655"/>
      <c r="AXG8" s="655"/>
      <c r="AXH8" s="655"/>
      <c r="AXI8" s="655"/>
      <c r="AXJ8" s="655"/>
      <c r="AXK8" s="655"/>
      <c r="AXL8" s="655"/>
      <c r="AXM8" s="655"/>
      <c r="AXN8" s="655"/>
      <c r="AXO8" s="655"/>
      <c r="AXP8" s="655"/>
      <c r="AXQ8" s="655"/>
      <c r="AXR8" s="655"/>
      <c r="AXS8" s="655"/>
      <c r="AXT8" s="655"/>
      <c r="AXU8" s="655"/>
      <c r="AXV8" s="655"/>
      <c r="AXW8" s="655"/>
      <c r="AXX8" s="655"/>
      <c r="AXY8" s="655"/>
      <c r="AXZ8" s="655"/>
      <c r="AYA8" s="655"/>
      <c r="AYB8" s="655"/>
      <c r="AYC8" s="655"/>
      <c r="AYD8" s="655"/>
      <c r="AYE8" s="655"/>
      <c r="AYF8" s="655"/>
      <c r="AYG8" s="655"/>
      <c r="AYH8" s="655"/>
      <c r="AYI8" s="655"/>
      <c r="AYJ8" s="655"/>
      <c r="AYK8" s="655"/>
      <c r="AYL8" s="655"/>
      <c r="AYM8" s="655"/>
      <c r="AYN8" s="655"/>
      <c r="AYO8" s="655"/>
      <c r="AYP8" s="655"/>
      <c r="AYQ8" s="655"/>
      <c r="AYR8" s="655"/>
      <c r="AYS8" s="655"/>
      <c r="AYT8" s="655"/>
      <c r="AYU8" s="655"/>
      <c r="AYV8" s="655"/>
      <c r="AYW8" s="655"/>
      <c r="AYX8" s="655"/>
      <c r="AYY8" s="655"/>
      <c r="AYZ8" s="655"/>
      <c r="AZA8" s="655"/>
      <c r="AZB8" s="655"/>
      <c r="AZC8" s="655"/>
      <c r="AZD8" s="655"/>
      <c r="AZE8" s="655"/>
      <c r="AZF8" s="655"/>
      <c r="AZG8" s="655"/>
      <c r="AZH8" s="655"/>
      <c r="AZI8" s="655"/>
      <c r="AZJ8" s="655"/>
      <c r="AZK8" s="655"/>
      <c r="AZL8" s="655"/>
      <c r="AZM8" s="655"/>
      <c r="AZN8" s="655"/>
      <c r="AZO8" s="655"/>
      <c r="AZP8" s="655"/>
      <c r="AZQ8" s="655"/>
      <c r="AZR8" s="655"/>
      <c r="AZS8" s="655"/>
      <c r="AZT8" s="655"/>
      <c r="AZU8" s="655"/>
      <c r="AZV8" s="655"/>
      <c r="AZW8" s="655"/>
      <c r="AZX8" s="655"/>
      <c r="AZY8" s="655"/>
      <c r="AZZ8" s="655"/>
      <c r="BAA8" s="655"/>
      <c r="BAB8" s="655"/>
      <c r="BAC8" s="655"/>
      <c r="BAD8" s="655"/>
      <c r="BAE8" s="655"/>
      <c r="BAF8" s="655"/>
      <c r="BAG8" s="655"/>
      <c r="BAH8" s="655"/>
      <c r="BAI8" s="655"/>
      <c r="BAJ8" s="655"/>
      <c r="BAK8" s="655"/>
      <c r="BAL8" s="655"/>
      <c r="BAM8" s="655"/>
      <c r="BAN8" s="655"/>
      <c r="BAO8" s="655"/>
      <c r="BAP8" s="655"/>
      <c r="BAQ8" s="655"/>
      <c r="BAR8" s="655"/>
      <c r="BAS8" s="655"/>
      <c r="BAT8" s="655"/>
      <c r="BAU8" s="655"/>
      <c r="BAV8" s="655"/>
      <c r="BAW8" s="655"/>
      <c r="BAX8" s="655"/>
      <c r="BAY8" s="655"/>
      <c r="BAZ8" s="655"/>
      <c r="BBA8" s="655"/>
      <c r="BBB8" s="655"/>
      <c r="BBC8" s="655"/>
      <c r="BBD8" s="655"/>
      <c r="BBE8" s="655"/>
      <c r="BBF8" s="655"/>
      <c r="BBG8" s="655"/>
      <c r="BBH8" s="655"/>
      <c r="BBI8" s="655"/>
      <c r="BBJ8" s="655"/>
      <c r="BBK8" s="655"/>
      <c r="BBL8" s="655"/>
      <c r="BBM8" s="655"/>
      <c r="BBN8" s="655"/>
      <c r="BBO8" s="655"/>
      <c r="BBP8" s="655"/>
      <c r="BBQ8" s="655"/>
      <c r="BBR8" s="655"/>
      <c r="BBS8" s="655"/>
      <c r="BBT8" s="655"/>
      <c r="BBU8" s="655"/>
      <c r="BBV8" s="655"/>
      <c r="BBW8" s="655"/>
      <c r="BBX8" s="655"/>
      <c r="BBY8" s="655"/>
      <c r="BBZ8" s="655"/>
      <c r="BCA8" s="655"/>
      <c r="BCB8" s="655"/>
      <c r="BCC8" s="655"/>
      <c r="BCD8" s="655"/>
      <c r="BCE8" s="655"/>
      <c r="BCF8" s="655"/>
      <c r="BCG8" s="655"/>
      <c r="BCH8" s="655"/>
      <c r="BCI8" s="655"/>
      <c r="BCJ8" s="655"/>
      <c r="BCK8" s="655"/>
      <c r="BCL8" s="655"/>
      <c r="BCM8" s="655"/>
      <c r="BCN8" s="655"/>
      <c r="BCO8" s="655"/>
      <c r="BCP8" s="655"/>
      <c r="BCQ8" s="655"/>
      <c r="BCR8" s="655"/>
      <c r="BCS8" s="655"/>
      <c r="BCT8" s="655"/>
      <c r="BCU8" s="655"/>
      <c r="BCV8" s="655"/>
      <c r="BCW8" s="655"/>
      <c r="BCX8" s="655"/>
      <c r="BCY8" s="655"/>
      <c r="BCZ8" s="655"/>
      <c r="BDA8" s="655"/>
      <c r="BDB8" s="655"/>
      <c r="BDC8" s="655"/>
      <c r="BDD8" s="655"/>
      <c r="BDE8" s="655"/>
      <c r="BDF8" s="655"/>
      <c r="BDG8" s="655"/>
      <c r="BDH8" s="655"/>
      <c r="BDI8" s="655"/>
      <c r="BDJ8" s="655"/>
      <c r="BDK8" s="655"/>
      <c r="BDL8" s="655"/>
      <c r="BDM8" s="655"/>
      <c r="BDN8" s="655"/>
      <c r="BDO8" s="655"/>
      <c r="BDP8" s="655"/>
      <c r="BDQ8" s="655"/>
      <c r="BDR8" s="655"/>
      <c r="BDS8" s="655"/>
      <c r="BDT8" s="655"/>
      <c r="BDU8" s="655"/>
      <c r="BDV8" s="655"/>
      <c r="BDW8" s="655"/>
      <c r="BDX8" s="655"/>
      <c r="BDY8" s="655"/>
      <c r="BDZ8" s="655"/>
      <c r="BEA8" s="655"/>
      <c r="BEB8" s="655"/>
      <c r="BEC8" s="655"/>
      <c r="BED8" s="655"/>
      <c r="BEE8" s="655"/>
      <c r="BEF8" s="655"/>
      <c r="BEG8" s="655"/>
      <c r="BEH8" s="655"/>
      <c r="BEI8" s="655"/>
      <c r="BEJ8" s="655"/>
      <c r="BEK8" s="655"/>
      <c r="BEL8" s="655"/>
      <c r="BEM8" s="655"/>
      <c r="BEN8" s="655"/>
      <c r="BEO8" s="655"/>
      <c r="BEP8" s="655"/>
      <c r="BEQ8" s="655"/>
      <c r="BER8" s="655"/>
      <c r="BES8" s="655"/>
      <c r="BET8" s="655"/>
      <c r="BEU8" s="655"/>
      <c r="BEV8" s="655"/>
      <c r="BEW8" s="655"/>
      <c r="BEX8" s="655"/>
      <c r="BEY8" s="655"/>
      <c r="BEZ8" s="655"/>
      <c r="BFA8" s="655"/>
      <c r="BFB8" s="655"/>
      <c r="BFC8" s="655"/>
      <c r="BFD8" s="655"/>
      <c r="BFE8" s="655"/>
      <c r="BFF8" s="655"/>
      <c r="BFG8" s="655"/>
      <c r="BFH8" s="655"/>
      <c r="BFI8" s="655"/>
      <c r="BFJ8" s="655"/>
      <c r="BFK8" s="655"/>
      <c r="BFL8" s="655"/>
      <c r="BFM8" s="655"/>
      <c r="BFN8" s="655"/>
      <c r="BFO8" s="655"/>
      <c r="BFP8" s="655"/>
      <c r="BFQ8" s="655"/>
      <c r="BFR8" s="655"/>
      <c r="BFS8" s="655"/>
      <c r="BFT8" s="655"/>
      <c r="BFU8" s="655"/>
      <c r="BFV8" s="655"/>
      <c r="BFW8" s="655"/>
      <c r="BFX8" s="655"/>
      <c r="BFY8" s="655"/>
      <c r="BFZ8" s="655"/>
      <c r="BGA8" s="655"/>
      <c r="BGB8" s="655"/>
      <c r="BGC8" s="655"/>
      <c r="BGD8" s="655"/>
      <c r="BGE8" s="655"/>
      <c r="BGF8" s="655"/>
      <c r="BGG8" s="655"/>
      <c r="BGH8" s="655"/>
      <c r="BGI8" s="655"/>
      <c r="BGJ8" s="655"/>
      <c r="BGK8" s="655"/>
      <c r="BGL8" s="655"/>
      <c r="BGM8" s="655"/>
      <c r="BGN8" s="655"/>
      <c r="BGO8" s="655"/>
      <c r="BGP8" s="655"/>
      <c r="BGQ8" s="655"/>
      <c r="BGR8" s="655"/>
      <c r="BGS8" s="655"/>
      <c r="BGT8" s="655"/>
      <c r="BGU8" s="655"/>
      <c r="BGV8" s="655"/>
      <c r="BGW8" s="655"/>
      <c r="BGX8" s="655"/>
      <c r="BGY8" s="655"/>
      <c r="BGZ8" s="655"/>
      <c r="BHA8" s="655"/>
      <c r="BHB8" s="655"/>
      <c r="BHC8" s="655"/>
      <c r="BHD8" s="655"/>
      <c r="BHE8" s="655"/>
      <c r="BHF8" s="655"/>
      <c r="BHG8" s="655"/>
      <c r="BHH8" s="655"/>
      <c r="BHI8" s="655"/>
      <c r="BHJ8" s="655"/>
      <c r="BHK8" s="655"/>
      <c r="BHL8" s="655"/>
      <c r="BHM8" s="655"/>
      <c r="BHN8" s="655"/>
      <c r="BHO8" s="655"/>
      <c r="BHP8" s="655"/>
      <c r="BHQ8" s="655"/>
      <c r="BHR8" s="655"/>
      <c r="BHS8" s="655"/>
      <c r="BHT8" s="655"/>
      <c r="BHU8" s="655"/>
      <c r="BHV8" s="655"/>
      <c r="BHW8" s="655"/>
      <c r="BHX8" s="655"/>
      <c r="BHY8" s="655"/>
      <c r="BHZ8" s="655"/>
      <c r="BIA8" s="655"/>
      <c r="BIB8" s="655"/>
      <c r="BIC8" s="655"/>
      <c r="BID8" s="655"/>
      <c r="BIE8" s="655"/>
      <c r="BIF8" s="655"/>
      <c r="BIG8" s="655"/>
      <c r="BIH8" s="655"/>
      <c r="BII8" s="655"/>
      <c r="BIJ8" s="655"/>
      <c r="BIK8" s="655"/>
      <c r="BIL8" s="655"/>
      <c r="BIM8" s="655"/>
      <c r="BIN8" s="655"/>
      <c r="BIO8" s="655"/>
      <c r="BIP8" s="655"/>
      <c r="BIQ8" s="655"/>
      <c r="BIR8" s="655"/>
      <c r="BIS8" s="655"/>
      <c r="BIT8" s="655"/>
      <c r="BIU8" s="655"/>
      <c r="BIV8" s="655"/>
      <c r="BIW8" s="655"/>
      <c r="BIX8" s="655"/>
      <c r="BIY8" s="655"/>
      <c r="BIZ8" s="655"/>
      <c r="BJA8" s="655"/>
      <c r="BJB8" s="655"/>
      <c r="BJC8" s="655"/>
      <c r="BJD8" s="655"/>
      <c r="BJE8" s="655"/>
      <c r="BJF8" s="655"/>
      <c r="BJG8" s="655"/>
      <c r="BJH8" s="655"/>
      <c r="BJI8" s="655"/>
      <c r="BJJ8" s="655"/>
      <c r="BJK8" s="655"/>
      <c r="BJL8" s="655"/>
      <c r="BJM8" s="655"/>
      <c r="BJN8" s="655"/>
      <c r="BJO8" s="655"/>
      <c r="BJP8" s="655"/>
      <c r="BJQ8" s="655"/>
      <c r="BJR8" s="655"/>
      <c r="BJS8" s="655"/>
      <c r="BJT8" s="655"/>
      <c r="BJU8" s="655"/>
      <c r="BJV8" s="655"/>
      <c r="BJW8" s="655"/>
      <c r="BJX8" s="655"/>
      <c r="BJY8" s="655"/>
      <c r="BJZ8" s="655"/>
      <c r="BKA8" s="655"/>
      <c r="BKB8" s="655"/>
      <c r="BKC8" s="655"/>
      <c r="BKD8" s="655"/>
      <c r="BKE8" s="655"/>
      <c r="BKF8" s="655"/>
      <c r="BKG8" s="655"/>
      <c r="BKH8" s="655"/>
      <c r="BKI8" s="655"/>
      <c r="BKJ8" s="655"/>
      <c r="BKK8" s="655"/>
      <c r="BKL8" s="655"/>
      <c r="BKM8" s="655"/>
      <c r="BKN8" s="655"/>
      <c r="BKO8" s="655"/>
      <c r="BKP8" s="655"/>
      <c r="BKQ8" s="655"/>
      <c r="BKR8" s="655"/>
      <c r="BKS8" s="655"/>
      <c r="BKT8" s="655"/>
      <c r="BKU8" s="655"/>
      <c r="BKV8" s="655"/>
      <c r="BKW8" s="655"/>
      <c r="BKX8" s="655"/>
      <c r="BKY8" s="655"/>
      <c r="BKZ8" s="655"/>
      <c r="BLA8" s="655"/>
      <c r="BLB8" s="655"/>
      <c r="BLC8" s="655"/>
      <c r="BLD8" s="655"/>
      <c r="BLE8" s="655"/>
      <c r="BLF8" s="655"/>
      <c r="BLG8" s="655"/>
      <c r="BLH8" s="655"/>
      <c r="BLI8" s="655"/>
      <c r="BLJ8" s="655"/>
      <c r="BLK8" s="655"/>
      <c r="BLL8" s="655"/>
      <c r="BLM8" s="655"/>
      <c r="BLN8" s="655"/>
      <c r="BLO8" s="655"/>
      <c r="BLP8" s="655"/>
      <c r="BLQ8" s="655"/>
      <c r="BLR8" s="655"/>
      <c r="BLS8" s="655"/>
      <c r="BLT8" s="655"/>
      <c r="BLU8" s="655"/>
      <c r="BLV8" s="655"/>
      <c r="BLW8" s="655"/>
      <c r="BLX8" s="655"/>
      <c r="BLY8" s="655"/>
      <c r="BLZ8" s="655"/>
      <c r="BMA8" s="655"/>
      <c r="BMB8" s="655"/>
      <c r="BMC8" s="655"/>
      <c r="BMD8" s="655"/>
      <c r="BME8" s="655"/>
      <c r="BMF8" s="655"/>
      <c r="BMG8" s="655"/>
      <c r="BMH8" s="655"/>
      <c r="BMI8" s="655"/>
      <c r="BMJ8" s="655"/>
      <c r="BMK8" s="655"/>
      <c r="BML8" s="655"/>
      <c r="BMM8" s="655"/>
      <c r="BMN8" s="655"/>
      <c r="BMO8" s="655"/>
      <c r="BMP8" s="655"/>
      <c r="BMQ8" s="655"/>
      <c r="BMR8" s="655"/>
      <c r="BMS8" s="655"/>
      <c r="BMT8" s="655"/>
      <c r="BMU8" s="655"/>
      <c r="BMV8" s="655"/>
      <c r="BMW8" s="655"/>
      <c r="BMX8" s="655"/>
      <c r="BMY8" s="655"/>
      <c r="BMZ8" s="655"/>
      <c r="BNA8" s="655"/>
      <c r="BNB8" s="655"/>
      <c r="BNC8" s="655"/>
      <c r="BND8" s="655"/>
      <c r="BNE8" s="655"/>
      <c r="BNF8" s="655"/>
      <c r="BNG8" s="655"/>
      <c r="BNH8" s="655"/>
      <c r="BNI8" s="655"/>
      <c r="BNJ8" s="655"/>
      <c r="BNK8" s="655"/>
      <c r="BNL8" s="655"/>
      <c r="BNM8" s="655"/>
      <c r="BNN8" s="655"/>
      <c r="BNO8" s="655"/>
      <c r="BNP8" s="655"/>
      <c r="BNQ8" s="655"/>
      <c r="BNR8" s="655"/>
      <c r="BNS8" s="655"/>
      <c r="BNT8" s="655"/>
      <c r="BNU8" s="655"/>
      <c r="BNV8" s="655"/>
      <c r="BNW8" s="655"/>
      <c r="BNX8" s="655"/>
      <c r="BNY8" s="655"/>
      <c r="BNZ8" s="655"/>
      <c r="BOA8" s="655"/>
      <c r="BOB8" s="655"/>
      <c r="BOC8" s="655"/>
      <c r="BOD8" s="655"/>
      <c r="BOE8" s="655"/>
      <c r="BOF8" s="655"/>
      <c r="BOG8" s="655"/>
      <c r="BOH8" s="655"/>
      <c r="BOI8" s="655"/>
      <c r="BOJ8" s="655"/>
      <c r="BOK8" s="655"/>
      <c r="BOL8" s="655"/>
      <c r="BOM8" s="655"/>
      <c r="BON8" s="655"/>
      <c r="BOO8" s="655"/>
      <c r="BOP8" s="655"/>
      <c r="BOQ8" s="655"/>
      <c r="BOR8" s="655"/>
      <c r="BOS8" s="655"/>
      <c r="BOT8" s="655"/>
      <c r="BOU8" s="655"/>
      <c r="BOV8" s="655"/>
      <c r="BOW8" s="655"/>
      <c r="BOX8" s="655"/>
      <c r="BOY8" s="655"/>
      <c r="BOZ8" s="655"/>
      <c r="BPA8" s="655"/>
      <c r="BPB8" s="655"/>
      <c r="BPC8" s="655"/>
      <c r="BPD8" s="655"/>
      <c r="BPE8" s="655"/>
      <c r="BPF8" s="655"/>
      <c r="BPG8" s="655"/>
      <c r="BPH8" s="655"/>
      <c r="BPI8" s="655"/>
      <c r="BPJ8" s="655"/>
      <c r="BPK8" s="655"/>
      <c r="BPL8" s="655"/>
      <c r="BPM8" s="655"/>
      <c r="BPN8" s="655"/>
      <c r="BPO8" s="655"/>
      <c r="BPP8" s="655"/>
      <c r="BPQ8" s="655"/>
      <c r="BPR8" s="655"/>
      <c r="BPS8" s="655"/>
      <c r="BPT8" s="655"/>
      <c r="BPU8" s="655"/>
      <c r="BPV8" s="655"/>
      <c r="BPW8" s="655"/>
      <c r="BPX8" s="655"/>
      <c r="BPY8" s="655"/>
      <c r="BPZ8" s="655"/>
      <c r="BQA8" s="655"/>
      <c r="BQB8" s="655"/>
      <c r="BQC8" s="655"/>
      <c r="BQD8" s="655"/>
      <c r="BQE8" s="655"/>
      <c r="BQF8" s="655"/>
      <c r="BQG8" s="655"/>
      <c r="BQH8" s="655"/>
      <c r="BQI8" s="655"/>
      <c r="BQJ8" s="655"/>
      <c r="BQK8" s="655"/>
      <c r="BQL8" s="655"/>
      <c r="BQM8" s="655"/>
      <c r="BQN8" s="655"/>
      <c r="BQO8" s="655"/>
      <c r="BQP8" s="655"/>
      <c r="BQQ8" s="655"/>
      <c r="BQR8" s="655"/>
      <c r="BQS8" s="655"/>
      <c r="BQT8" s="655"/>
      <c r="BQU8" s="655"/>
      <c r="BQV8" s="655"/>
      <c r="BQW8" s="655"/>
      <c r="BQX8" s="655"/>
      <c r="BQY8" s="655"/>
      <c r="BQZ8" s="655"/>
      <c r="BRA8" s="655"/>
      <c r="BRB8" s="655"/>
      <c r="BRC8" s="655"/>
      <c r="BRD8" s="655"/>
      <c r="BRE8" s="655"/>
      <c r="BRF8" s="655"/>
      <c r="BRG8" s="655"/>
      <c r="BRH8" s="655"/>
      <c r="BRI8" s="655"/>
      <c r="BRJ8" s="655"/>
      <c r="BRK8" s="655"/>
      <c r="BRL8" s="655"/>
      <c r="BRM8" s="655"/>
      <c r="BRN8" s="655"/>
      <c r="BRO8" s="655"/>
      <c r="BRP8" s="655"/>
      <c r="BRQ8" s="655"/>
      <c r="BRR8" s="655"/>
      <c r="BRS8" s="655"/>
      <c r="BRT8" s="655"/>
      <c r="BRU8" s="655"/>
      <c r="BRV8" s="655"/>
      <c r="BRW8" s="655"/>
      <c r="BRX8" s="655"/>
      <c r="BRY8" s="655"/>
      <c r="BRZ8" s="655"/>
      <c r="BSA8" s="655"/>
      <c r="BSB8" s="655"/>
      <c r="BSC8" s="655"/>
      <c r="BSD8" s="655"/>
      <c r="BSE8" s="655"/>
      <c r="BSF8" s="655"/>
      <c r="BSG8" s="655"/>
      <c r="BSH8" s="655"/>
      <c r="BSI8" s="655"/>
      <c r="BSJ8" s="655"/>
      <c r="BSK8" s="655"/>
      <c r="BSL8" s="655"/>
      <c r="BSM8" s="655"/>
      <c r="BSN8" s="655"/>
      <c r="BSO8" s="655"/>
      <c r="BSP8" s="655"/>
      <c r="BSQ8" s="655"/>
      <c r="BSR8" s="655"/>
      <c r="BSS8" s="655"/>
      <c r="BST8" s="655"/>
      <c r="BSU8" s="655"/>
      <c r="BSV8" s="655"/>
      <c r="BSW8" s="655"/>
      <c r="BSX8" s="655"/>
      <c r="BSY8" s="655"/>
      <c r="BSZ8" s="655"/>
      <c r="BTA8" s="655"/>
      <c r="BTB8" s="655"/>
      <c r="BTC8" s="655"/>
      <c r="BTD8" s="655"/>
      <c r="BTE8" s="655"/>
      <c r="BTF8" s="655"/>
      <c r="BTG8" s="655"/>
      <c r="BTH8" s="655"/>
      <c r="BTI8" s="655"/>
      <c r="BTJ8" s="655"/>
      <c r="BTK8" s="655"/>
      <c r="BTL8" s="655"/>
      <c r="BTM8" s="655"/>
      <c r="BTN8" s="655"/>
      <c r="BTO8" s="655"/>
      <c r="BTP8" s="655"/>
      <c r="BTQ8" s="655"/>
      <c r="BTR8" s="655"/>
      <c r="BTS8" s="655"/>
      <c r="BTT8" s="655"/>
      <c r="BTU8" s="655"/>
      <c r="BTV8" s="655"/>
      <c r="BTW8" s="655"/>
      <c r="BTX8" s="655"/>
      <c r="BTY8" s="655"/>
      <c r="BTZ8" s="655"/>
      <c r="BUA8" s="655"/>
      <c r="BUB8" s="655"/>
      <c r="BUC8" s="655"/>
      <c r="BUD8" s="655"/>
      <c r="BUE8" s="655"/>
      <c r="BUF8" s="655"/>
      <c r="BUG8" s="655"/>
      <c r="BUH8" s="655"/>
      <c r="BUI8" s="655"/>
      <c r="BUJ8" s="655"/>
      <c r="BUK8" s="655"/>
      <c r="BUL8" s="655"/>
      <c r="BUM8" s="655"/>
      <c r="BUN8" s="655"/>
      <c r="BUO8" s="655"/>
      <c r="BUP8" s="655"/>
      <c r="BUQ8" s="655"/>
      <c r="BUR8" s="655"/>
      <c r="BUS8" s="655"/>
      <c r="BUT8" s="655"/>
      <c r="BUU8" s="655"/>
      <c r="BUV8" s="655"/>
      <c r="BUW8" s="655"/>
      <c r="BUX8" s="655"/>
      <c r="BUY8" s="655"/>
      <c r="BUZ8" s="655"/>
      <c r="BVA8" s="655"/>
      <c r="BVB8" s="655"/>
      <c r="BVC8" s="655"/>
      <c r="BVD8" s="655"/>
      <c r="BVE8" s="655"/>
      <c r="BVF8" s="655"/>
      <c r="BVG8" s="655"/>
      <c r="BVH8" s="655"/>
      <c r="BVI8" s="655"/>
      <c r="BVJ8" s="655"/>
      <c r="BVK8" s="655"/>
      <c r="BVL8" s="655"/>
      <c r="BVM8" s="655"/>
      <c r="BVN8" s="655"/>
      <c r="BVO8" s="655"/>
      <c r="BVP8" s="655"/>
      <c r="BVQ8" s="655"/>
      <c r="BVR8" s="655"/>
      <c r="BVS8" s="655"/>
      <c r="BVT8" s="655"/>
      <c r="BVU8" s="655"/>
      <c r="BVV8" s="655"/>
      <c r="BVW8" s="655"/>
      <c r="BVX8" s="655"/>
      <c r="BVY8" s="655"/>
      <c r="BVZ8" s="655"/>
      <c r="BWA8" s="655"/>
      <c r="BWB8" s="655"/>
      <c r="BWC8" s="655"/>
      <c r="BWD8" s="655"/>
      <c r="BWE8" s="655"/>
      <c r="BWF8" s="655"/>
      <c r="BWG8" s="655"/>
      <c r="BWH8" s="655"/>
      <c r="BWI8" s="655"/>
      <c r="BWJ8" s="655"/>
      <c r="BWK8" s="655"/>
      <c r="BWL8" s="655"/>
      <c r="BWM8" s="655"/>
      <c r="BWN8" s="655"/>
      <c r="BWO8" s="655"/>
      <c r="BWP8" s="655"/>
      <c r="BWQ8" s="655"/>
      <c r="BWR8" s="655"/>
      <c r="BWS8" s="655"/>
      <c r="BWT8" s="655"/>
      <c r="BWU8" s="655"/>
      <c r="BWV8" s="655"/>
      <c r="BWW8" s="655"/>
      <c r="BWX8" s="655"/>
      <c r="BWY8" s="655"/>
      <c r="BWZ8" s="655"/>
      <c r="BXA8" s="655"/>
      <c r="BXB8" s="655"/>
      <c r="BXC8" s="655"/>
      <c r="BXD8" s="655"/>
      <c r="BXE8" s="655"/>
      <c r="BXF8" s="655"/>
      <c r="BXG8" s="655"/>
      <c r="BXH8" s="655"/>
      <c r="BXI8" s="655"/>
      <c r="BXJ8" s="655"/>
      <c r="BXK8" s="655"/>
      <c r="BXL8" s="655"/>
      <c r="BXM8" s="655"/>
      <c r="BXN8" s="655"/>
      <c r="BXO8" s="655"/>
      <c r="BXP8" s="655"/>
      <c r="BXQ8" s="655"/>
      <c r="BXR8" s="655"/>
      <c r="BXS8" s="655"/>
      <c r="BXT8" s="655"/>
      <c r="BXU8" s="655"/>
      <c r="BXV8" s="655"/>
      <c r="BXW8" s="655"/>
      <c r="BXX8" s="655"/>
      <c r="BXY8" s="655"/>
      <c r="BXZ8" s="655"/>
      <c r="BYA8" s="655"/>
      <c r="BYB8" s="655"/>
      <c r="BYC8" s="655"/>
      <c r="BYD8" s="655"/>
      <c r="BYE8" s="655"/>
      <c r="BYF8" s="655"/>
      <c r="BYG8" s="655"/>
      <c r="BYH8" s="655"/>
      <c r="BYI8" s="655"/>
      <c r="BYJ8" s="655"/>
      <c r="BYK8" s="655"/>
      <c r="BYL8" s="655"/>
      <c r="BYM8" s="655"/>
      <c r="BYN8" s="655"/>
      <c r="BYO8" s="655"/>
      <c r="BYP8" s="655"/>
      <c r="BYQ8" s="655"/>
      <c r="BYR8" s="655"/>
      <c r="BYS8" s="655"/>
      <c r="BYT8" s="655"/>
      <c r="BYU8" s="655"/>
      <c r="BYV8" s="655"/>
      <c r="BYW8" s="655"/>
      <c r="BYX8" s="655"/>
      <c r="BYY8" s="655"/>
      <c r="BYZ8" s="655"/>
      <c r="BZA8" s="655"/>
      <c r="BZB8" s="655"/>
      <c r="BZC8" s="655"/>
      <c r="BZD8" s="655"/>
      <c r="BZE8" s="655"/>
      <c r="BZF8" s="655"/>
      <c r="BZG8" s="655"/>
      <c r="BZH8" s="655"/>
      <c r="BZI8" s="655"/>
      <c r="BZJ8" s="655"/>
      <c r="BZK8" s="655"/>
      <c r="BZL8" s="655"/>
      <c r="BZM8" s="655"/>
      <c r="BZN8" s="655"/>
      <c r="BZO8" s="655"/>
      <c r="BZP8" s="655"/>
      <c r="BZQ8" s="655"/>
      <c r="BZR8" s="655"/>
      <c r="BZS8" s="655"/>
      <c r="BZT8" s="655"/>
      <c r="BZU8" s="655"/>
      <c r="BZV8" s="655"/>
      <c r="BZW8" s="655"/>
      <c r="BZX8" s="655"/>
      <c r="BZY8" s="655"/>
      <c r="BZZ8" s="655"/>
      <c r="CAA8" s="655"/>
      <c r="CAB8" s="655"/>
      <c r="CAC8" s="655"/>
      <c r="CAD8" s="655"/>
      <c r="CAE8" s="655"/>
      <c r="CAF8" s="655"/>
      <c r="CAG8" s="655"/>
      <c r="CAH8" s="655"/>
      <c r="CAI8" s="655"/>
      <c r="CAJ8" s="655"/>
      <c r="CAK8" s="655"/>
      <c r="CAL8" s="655"/>
      <c r="CAM8" s="655"/>
      <c r="CAN8" s="655"/>
      <c r="CAO8" s="655"/>
      <c r="CAP8" s="655"/>
      <c r="CAQ8" s="655"/>
      <c r="CAR8" s="655"/>
      <c r="CAS8" s="655"/>
      <c r="CAT8" s="655"/>
      <c r="CAU8" s="655"/>
      <c r="CAV8" s="655"/>
      <c r="CAW8" s="655"/>
      <c r="CAX8" s="655"/>
      <c r="CAY8" s="655"/>
      <c r="CAZ8" s="655"/>
      <c r="CBA8" s="655"/>
      <c r="CBB8" s="655"/>
      <c r="CBC8" s="655"/>
      <c r="CBD8" s="655"/>
      <c r="CBE8" s="655"/>
      <c r="CBF8" s="655"/>
      <c r="CBG8" s="655"/>
      <c r="CBH8" s="655"/>
      <c r="CBI8" s="655"/>
      <c r="CBJ8" s="655"/>
      <c r="CBK8" s="655"/>
      <c r="CBL8" s="655"/>
      <c r="CBM8" s="655"/>
      <c r="CBN8" s="655"/>
      <c r="CBO8" s="655"/>
      <c r="CBP8" s="655"/>
      <c r="CBQ8" s="655"/>
      <c r="CBR8" s="655"/>
      <c r="CBS8" s="655"/>
      <c r="CBT8" s="655"/>
      <c r="CBU8" s="655"/>
      <c r="CBV8" s="655"/>
      <c r="CBW8" s="655"/>
      <c r="CBX8" s="655"/>
      <c r="CBY8" s="655"/>
      <c r="CBZ8" s="655"/>
      <c r="CCA8" s="655"/>
      <c r="CCB8" s="655"/>
      <c r="CCC8" s="655"/>
      <c r="CCD8" s="655"/>
      <c r="CCE8" s="655"/>
      <c r="CCF8" s="655"/>
      <c r="CCG8" s="655"/>
      <c r="CCH8" s="655"/>
      <c r="CCI8" s="655"/>
      <c r="CCJ8" s="655"/>
      <c r="CCK8" s="655"/>
      <c r="CCL8" s="655"/>
      <c r="CCM8" s="655"/>
      <c r="CCN8" s="655"/>
      <c r="CCO8" s="655"/>
      <c r="CCP8" s="655"/>
      <c r="CCQ8" s="655"/>
      <c r="CCR8" s="655"/>
      <c r="CCS8" s="655"/>
      <c r="CCT8" s="655"/>
      <c r="CCU8" s="655"/>
      <c r="CCV8" s="655"/>
      <c r="CCW8" s="655"/>
      <c r="CCX8" s="655"/>
      <c r="CCY8" s="655"/>
      <c r="CCZ8" s="655"/>
      <c r="CDA8" s="655"/>
      <c r="CDB8" s="655"/>
      <c r="CDC8" s="655"/>
      <c r="CDD8" s="655"/>
      <c r="CDE8" s="655"/>
      <c r="CDF8" s="655"/>
      <c r="CDG8" s="655"/>
      <c r="CDH8" s="655"/>
      <c r="CDI8" s="655"/>
      <c r="CDJ8" s="655"/>
      <c r="CDK8" s="655"/>
      <c r="CDL8" s="655"/>
      <c r="CDM8" s="655"/>
      <c r="CDN8" s="655"/>
      <c r="CDO8" s="655"/>
      <c r="CDP8" s="655"/>
      <c r="CDQ8" s="655"/>
      <c r="CDR8" s="655"/>
      <c r="CDS8" s="655"/>
      <c r="CDT8" s="655"/>
      <c r="CDU8" s="655"/>
      <c r="CDV8" s="655"/>
      <c r="CDW8" s="655"/>
      <c r="CDX8" s="655"/>
      <c r="CDY8" s="655"/>
      <c r="CDZ8" s="655"/>
      <c r="CEA8" s="655"/>
      <c r="CEB8" s="655"/>
      <c r="CEC8" s="655"/>
      <c r="CED8" s="655"/>
      <c r="CEE8" s="655"/>
      <c r="CEF8" s="655"/>
      <c r="CEG8" s="655"/>
      <c r="CEH8" s="655"/>
      <c r="CEI8" s="655"/>
      <c r="CEJ8" s="655"/>
      <c r="CEK8" s="655"/>
      <c r="CEL8" s="655"/>
      <c r="CEM8" s="655"/>
      <c r="CEN8" s="655"/>
      <c r="CEO8" s="655"/>
      <c r="CEP8" s="655"/>
      <c r="CEQ8" s="655"/>
      <c r="CER8" s="655"/>
      <c r="CES8" s="655"/>
      <c r="CET8" s="655"/>
      <c r="CEU8" s="655"/>
      <c r="CEV8" s="655"/>
      <c r="CEW8" s="655"/>
      <c r="CEX8" s="655"/>
      <c r="CEY8" s="655"/>
      <c r="CEZ8" s="655"/>
      <c r="CFA8" s="655"/>
      <c r="CFB8" s="655"/>
      <c r="CFC8" s="655"/>
      <c r="CFD8" s="655"/>
      <c r="CFE8" s="655"/>
      <c r="CFF8" s="655"/>
      <c r="CFG8" s="655"/>
      <c r="CFH8" s="655"/>
      <c r="CFI8" s="655"/>
      <c r="CFJ8" s="655"/>
      <c r="CFK8" s="655"/>
      <c r="CFL8" s="655"/>
      <c r="CFM8" s="655"/>
      <c r="CFN8" s="655"/>
      <c r="CFO8" s="655"/>
      <c r="CFP8" s="655"/>
      <c r="CFQ8" s="655"/>
      <c r="CFR8" s="655"/>
      <c r="CFS8" s="655"/>
      <c r="CFT8" s="655"/>
      <c r="CFU8" s="655"/>
      <c r="CFV8" s="655"/>
      <c r="CFW8" s="655"/>
      <c r="CFX8" s="655"/>
      <c r="CFY8" s="655"/>
      <c r="CFZ8" s="655"/>
      <c r="CGA8" s="655"/>
      <c r="CGB8" s="655"/>
      <c r="CGC8" s="655"/>
      <c r="CGD8" s="655"/>
      <c r="CGE8" s="655"/>
      <c r="CGF8" s="655"/>
      <c r="CGG8" s="655"/>
      <c r="CGH8" s="655"/>
      <c r="CGI8" s="655"/>
      <c r="CGJ8" s="655"/>
      <c r="CGK8" s="655"/>
      <c r="CGL8" s="655"/>
      <c r="CGM8" s="655"/>
      <c r="CGN8" s="655"/>
      <c r="CGO8" s="655"/>
      <c r="CGP8" s="655"/>
      <c r="CGQ8" s="655"/>
      <c r="CGR8" s="655"/>
      <c r="CGS8" s="655"/>
      <c r="CGT8" s="655"/>
      <c r="CGU8" s="655"/>
      <c r="CGV8" s="655"/>
      <c r="CGW8" s="655"/>
      <c r="CGX8" s="655"/>
      <c r="CGY8" s="655"/>
      <c r="CGZ8" s="655"/>
      <c r="CHA8" s="655"/>
      <c r="CHB8" s="655"/>
      <c r="CHC8" s="655"/>
      <c r="CHD8" s="655"/>
      <c r="CHE8" s="655"/>
      <c r="CHF8" s="655"/>
      <c r="CHG8" s="655"/>
      <c r="CHH8" s="655"/>
      <c r="CHI8" s="655"/>
      <c r="CHJ8" s="655"/>
      <c r="CHK8" s="655"/>
      <c r="CHL8" s="655"/>
      <c r="CHM8" s="655"/>
      <c r="CHN8" s="655"/>
      <c r="CHO8" s="655"/>
      <c r="CHP8" s="655"/>
      <c r="CHQ8" s="655"/>
      <c r="CHR8" s="655"/>
      <c r="CHS8" s="655"/>
      <c r="CHT8" s="655"/>
      <c r="CHU8" s="655"/>
      <c r="CHV8" s="655"/>
      <c r="CHW8" s="655"/>
      <c r="CHX8" s="655"/>
      <c r="CHY8" s="655"/>
      <c r="CHZ8" s="655"/>
      <c r="CIA8" s="655"/>
      <c r="CIB8" s="655"/>
      <c r="CIC8" s="655"/>
      <c r="CID8" s="655"/>
      <c r="CIE8" s="655"/>
      <c r="CIF8" s="655"/>
      <c r="CIG8" s="655"/>
      <c r="CIH8" s="655"/>
      <c r="CII8" s="655"/>
      <c r="CIJ8" s="655"/>
      <c r="CIK8" s="655"/>
      <c r="CIL8" s="655"/>
      <c r="CIM8" s="655"/>
      <c r="CIN8" s="655"/>
      <c r="CIO8" s="655"/>
      <c r="CIP8" s="655"/>
      <c r="CIQ8" s="655"/>
      <c r="CIR8" s="655"/>
      <c r="CIS8" s="655"/>
      <c r="CIT8" s="655"/>
      <c r="CIU8" s="655"/>
      <c r="CIV8" s="655"/>
      <c r="CIW8" s="655"/>
      <c r="CIX8" s="655"/>
      <c r="CIY8" s="655"/>
      <c r="CIZ8" s="655"/>
      <c r="CJA8" s="655"/>
      <c r="CJB8" s="655"/>
      <c r="CJC8" s="655"/>
      <c r="CJD8" s="655"/>
      <c r="CJE8" s="655"/>
      <c r="CJF8" s="655"/>
      <c r="CJG8" s="655"/>
      <c r="CJH8" s="655"/>
      <c r="CJI8" s="655"/>
      <c r="CJJ8" s="655"/>
      <c r="CJK8" s="655"/>
      <c r="CJL8" s="655"/>
      <c r="CJM8" s="655"/>
      <c r="CJN8" s="655"/>
      <c r="CJO8" s="655"/>
      <c r="CJP8" s="655"/>
      <c r="CJQ8" s="655"/>
      <c r="CJR8" s="655"/>
      <c r="CJS8" s="655"/>
      <c r="CJT8" s="655"/>
      <c r="CJU8" s="655"/>
      <c r="CJV8" s="655"/>
      <c r="CJW8" s="655"/>
      <c r="CJX8" s="655"/>
      <c r="CJY8" s="655"/>
      <c r="CJZ8" s="655"/>
      <c r="CKA8" s="655"/>
      <c r="CKB8" s="655"/>
      <c r="CKC8" s="655"/>
      <c r="CKD8" s="655"/>
      <c r="CKE8" s="655"/>
      <c r="CKF8" s="655"/>
      <c r="CKG8" s="655"/>
      <c r="CKH8" s="655"/>
      <c r="CKI8" s="655"/>
      <c r="CKJ8" s="655"/>
      <c r="CKK8" s="655"/>
      <c r="CKL8" s="655"/>
      <c r="CKM8" s="655"/>
      <c r="CKN8" s="655"/>
      <c r="CKO8" s="655"/>
      <c r="CKP8" s="655"/>
      <c r="CKQ8" s="655"/>
      <c r="CKR8" s="655"/>
      <c r="CKS8" s="655"/>
      <c r="CKT8" s="655"/>
      <c r="CKU8" s="655"/>
      <c r="CKV8" s="655"/>
      <c r="CKW8" s="655"/>
      <c r="CKX8" s="655"/>
      <c r="CKY8" s="655"/>
      <c r="CKZ8" s="655"/>
      <c r="CLA8" s="655"/>
      <c r="CLB8" s="655"/>
      <c r="CLC8" s="655"/>
      <c r="CLD8" s="655"/>
      <c r="CLE8" s="655"/>
      <c r="CLF8" s="655"/>
      <c r="CLG8" s="655"/>
      <c r="CLH8" s="655"/>
      <c r="CLI8" s="655"/>
      <c r="CLJ8" s="655"/>
      <c r="CLK8" s="655"/>
      <c r="CLL8" s="655"/>
      <c r="CLM8" s="655"/>
      <c r="CLN8" s="655"/>
      <c r="CLO8" s="655"/>
      <c r="CLP8" s="655"/>
      <c r="CLQ8" s="655"/>
      <c r="CLR8" s="655"/>
      <c r="CLS8" s="655"/>
      <c r="CLT8" s="655"/>
      <c r="CLU8" s="655"/>
      <c r="CLV8" s="655"/>
      <c r="CLW8" s="655"/>
      <c r="CLX8" s="655"/>
      <c r="CLY8" s="655"/>
      <c r="CLZ8" s="655"/>
      <c r="CMA8" s="655"/>
      <c r="CMB8" s="655"/>
      <c r="CMC8" s="655"/>
      <c r="CMD8" s="655"/>
      <c r="CME8" s="655"/>
      <c r="CMF8" s="655"/>
      <c r="CMG8" s="655"/>
      <c r="CMH8" s="655"/>
      <c r="CMI8" s="655"/>
      <c r="CMJ8" s="655"/>
      <c r="CMK8" s="655"/>
      <c r="CML8" s="655"/>
      <c r="CMM8" s="655"/>
      <c r="CMN8" s="655"/>
      <c r="CMO8" s="655"/>
      <c r="CMP8" s="655"/>
      <c r="CMQ8" s="655"/>
      <c r="CMR8" s="655"/>
      <c r="CMS8" s="655"/>
      <c r="CMT8" s="655"/>
      <c r="CMU8" s="655"/>
      <c r="CMV8" s="655"/>
      <c r="CMW8" s="655"/>
      <c r="CMX8" s="655"/>
      <c r="CMY8" s="655"/>
      <c r="CMZ8" s="655"/>
      <c r="CNA8" s="655"/>
      <c r="CNB8" s="655"/>
      <c r="CNC8" s="655"/>
      <c r="CND8" s="655"/>
      <c r="CNE8" s="655"/>
      <c r="CNF8" s="655"/>
      <c r="CNG8" s="655"/>
      <c r="CNH8" s="655"/>
      <c r="CNI8" s="655"/>
      <c r="CNJ8" s="655"/>
      <c r="CNK8" s="655"/>
      <c r="CNL8" s="655"/>
      <c r="CNM8" s="655"/>
      <c r="CNN8" s="655"/>
      <c r="CNO8" s="655"/>
      <c r="CNP8" s="655"/>
      <c r="CNQ8" s="655"/>
      <c r="CNR8" s="655"/>
      <c r="CNS8" s="655"/>
      <c r="CNT8" s="655"/>
      <c r="CNU8" s="655"/>
      <c r="CNV8" s="655"/>
      <c r="CNW8" s="655"/>
      <c r="CNX8" s="655"/>
      <c r="CNY8" s="655"/>
      <c r="CNZ8" s="655"/>
      <c r="COA8" s="655"/>
      <c r="COB8" s="655"/>
      <c r="COC8" s="655"/>
      <c r="COD8" s="655"/>
      <c r="COE8" s="655"/>
      <c r="COF8" s="655"/>
      <c r="COG8" s="655"/>
      <c r="COH8" s="655"/>
      <c r="COI8" s="655"/>
      <c r="COJ8" s="655"/>
      <c r="COK8" s="655"/>
      <c r="COL8" s="655"/>
      <c r="COM8" s="655"/>
      <c r="CON8" s="655"/>
      <c r="COO8" s="655"/>
      <c r="COP8" s="655"/>
      <c r="COQ8" s="655"/>
      <c r="COR8" s="655"/>
      <c r="COS8" s="655"/>
      <c r="COT8" s="655"/>
      <c r="COU8" s="655"/>
      <c r="COV8" s="655"/>
      <c r="COW8" s="655"/>
      <c r="COX8" s="655"/>
      <c r="COY8" s="655"/>
      <c r="COZ8" s="655"/>
      <c r="CPA8" s="655"/>
      <c r="CPB8" s="655"/>
      <c r="CPC8" s="655"/>
      <c r="CPD8" s="655"/>
      <c r="CPE8" s="655"/>
      <c r="CPF8" s="655"/>
      <c r="CPG8" s="655"/>
      <c r="CPH8" s="655"/>
      <c r="CPI8" s="655"/>
      <c r="CPJ8" s="655"/>
      <c r="CPK8" s="655"/>
      <c r="CPL8" s="655"/>
      <c r="CPM8" s="655"/>
      <c r="CPN8" s="655"/>
      <c r="CPO8" s="655"/>
      <c r="CPP8" s="655"/>
      <c r="CPQ8" s="655"/>
      <c r="CPR8" s="655"/>
      <c r="CPS8" s="655"/>
      <c r="CPT8" s="655"/>
      <c r="CPU8" s="655"/>
      <c r="CPV8" s="655"/>
      <c r="CPW8" s="655"/>
      <c r="CPX8" s="655"/>
      <c r="CPY8" s="655"/>
      <c r="CPZ8" s="655"/>
      <c r="CQA8" s="655"/>
      <c r="CQB8" s="655"/>
      <c r="CQC8" s="655"/>
      <c r="CQD8" s="655"/>
      <c r="CQE8" s="655"/>
      <c r="CQF8" s="655"/>
      <c r="CQG8" s="655"/>
      <c r="CQH8" s="655"/>
      <c r="CQI8" s="655"/>
      <c r="CQJ8" s="655"/>
      <c r="CQK8" s="655"/>
      <c r="CQL8" s="655"/>
      <c r="CQM8" s="655"/>
      <c r="CQN8" s="655"/>
      <c r="CQO8" s="655"/>
      <c r="CQP8" s="655"/>
      <c r="CQQ8" s="655"/>
      <c r="CQR8" s="655"/>
      <c r="CQS8" s="655"/>
      <c r="CQT8" s="655"/>
      <c r="CQU8" s="655"/>
      <c r="CQV8" s="655"/>
      <c r="CQW8" s="655"/>
      <c r="CQX8" s="655"/>
      <c r="CQY8" s="655"/>
      <c r="CQZ8" s="655"/>
      <c r="CRA8" s="655"/>
      <c r="CRB8" s="655"/>
      <c r="CRC8" s="655"/>
      <c r="CRD8" s="655"/>
      <c r="CRE8" s="655"/>
      <c r="CRF8" s="655"/>
      <c r="CRG8" s="655"/>
      <c r="CRH8" s="655"/>
      <c r="CRI8" s="655"/>
      <c r="CRJ8" s="655"/>
      <c r="CRK8" s="655"/>
      <c r="CRL8" s="655"/>
      <c r="CRM8" s="655"/>
      <c r="CRN8" s="655"/>
      <c r="CRO8" s="655"/>
      <c r="CRP8" s="655"/>
      <c r="CRQ8" s="655"/>
      <c r="CRR8" s="655"/>
      <c r="CRS8" s="655"/>
      <c r="CRT8" s="655"/>
      <c r="CRU8" s="655"/>
      <c r="CRV8" s="655"/>
      <c r="CRW8" s="655"/>
      <c r="CRX8" s="655"/>
      <c r="CRY8" s="655"/>
      <c r="CRZ8" s="655"/>
      <c r="CSA8" s="655"/>
      <c r="CSB8" s="655"/>
      <c r="CSC8" s="655"/>
      <c r="CSD8" s="655"/>
      <c r="CSE8" s="655"/>
      <c r="CSF8" s="655"/>
      <c r="CSG8" s="655"/>
      <c r="CSH8" s="655"/>
      <c r="CSI8" s="655"/>
      <c r="CSJ8" s="655"/>
      <c r="CSK8" s="655"/>
      <c r="CSL8" s="655"/>
      <c r="CSM8" s="655"/>
      <c r="CSN8" s="655"/>
      <c r="CSO8" s="655"/>
      <c r="CSP8" s="655"/>
      <c r="CSQ8" s="655"/>
      <c r="CSR8" s="655"/>
      <c r="CSS8" s="655"/>
      <c r="CST8" s="655"/>
      <c r="CSU8" s="655"/>
      <c r="CSV8" s="655"/>
      <c r="CSW8" s="655"/>
      <c r="CSX8" s="655"/>
      <c r="CSY8" s="655"/>
      <c r="CSZ8" s="655"/>
      <c r="CTA8" s="655"/>
      <c r="CTB8" s="655"/>
      <c r="CTC8" s="655"/>
      <c r="CTD8" s="655"/>
      <c r="CTE8" s="655"/>
      <c r="CTF8" s="655"/>
      <c r="CTG8" s="655"/>
      <c r="CTH8" s="655"/>
      <c r="CTI8" s="655"/>
      <c r="CTJ8" s="655"/>
      <c r="CTK8" s="655"/>
      <c r="CTL8" s="655"/>
      <c r="CTM8" s="655"/>
      <c r="CTN8" s="655"/>
      <c r="CTO8" s="655"/>
      <c r="CTP8" s="655"/>
      <c r="CTQ8" s="655"/>
      <c r="CTR8" s="655"/>
      <c r="CTS8" s="655"/>
      <c r="CTT8" s="655"/>
      <c r="CTU8" s="655"/>
      <c r="CTV8" s="655"/>
      <c r="CTW8" s="655"/>
      <c r="CTX8" s="655"/>
      <c r="CTY8" s="655"/>
      <c r="CTZ8" s="655"/>
      <c r="CUA8" s="655"/>
      <c r="CUB8" s="655"/>
      <c r="CUC8" s="655"/>
      <c r="CUD8" s="655"/>
      <c r="CUE8" s="655"/>
      <c r="CUF8" s="655"/>
      <c r="CUG8" s="655"/>
      <c r="CUH8" s="655"/>
      <c r="CUI8" s="655"/>
      <c r="CUJ8" s="655"/>
      <c r="CUK8" s="655"/>
      <c r="CUL8" s="655"/>
      <c r="CUM8" s="655"/>
      <c r="CUN8" s="655"/>
      <c r="CUO8" s="655"/>
      <c r="CUP8" s="655"/>
      <c r="CUQ8" s="655"/>
      <c r="CUR8" s="655"/>
      <c r="CUS8" s="655"/>
      <c r="CUT8" s="655"/>
      <c r="CUU8" s="655"/>
      <c r="CUV8" s="655"/>
      <c r="CUW8" s="655"/>
      <c r="CUX8" s="655"/>
      <c r="CUY8" s="655"/>
      <c r="CUZ8" s="655"/>
      <c r="CVA8" s="655"/>
      <c r="CVB8" s="655"/>
      <c r="CVC8" s="655"/>
      <c r="CVD8" s="655"/>
      <c r="CVE8" s="655"/>
      <c r="CVF8" s="655"/>
      <c r="CVG8" s="655"/>
      <c r="CVH8" s="655"/>
      <c r="CVI8" s="655"/>
      <c r="CVJ8" s="655"/>
      <c r="CVK8" s="655"/>
      <c r="CVL8" s="655"/>
      <c r="CVM8" s="655"/>
      <c r="CVN8" s="655"/>
      <c r="CVO8" s="655"/>
      <c r="CVP8" s="655"/>
      <c r="CVQ8" s="655"/>
      <c r="CVR8" s="655"/>
      <c r="CVS8" s="655"/>
      <c r="CVT8" s="655"/>
      <c r="CVU8" s="655"/>
      <c r="CVV8" s="655"/>
      <c r="CVW8" s="655"/>
      <c r="CVX8" s="655"/>
      <c r="CVY8" s="655"/>
      <c r="CVZ8" s="655"/>
      <c r="CWA8" s="655"/>
      <c r="CWB8" s="655"/>
      <c r="CWC8" s="655"/>
      <c r="CWD8" s="655"/>
      <c r="CWE8" s="655"/>
      <c r="CWF8" s="655"/>
      <c r="CWG8" s="655"/>
      <c r="CWH8" s="655"/>
      <c r="CWI8" s="655"/>
      <c r="CWJ8" s="655"/>
      <c r="CWK8" s="655"/>
      <c r="CWL8" s="655"/>
      <c r="CWM8" s="655"/>
      <c r="CWN8" s="655"/>
      <c r="CWO8" s="655"/>
      <c r="CWP8" s="655"/>
      <c r="CWQ8" s="655"/>
      <c r="CWR8" s="655"/>
      <c r="CWS8" s="655"/>
      <c r="CWT8" s="655"/>
      <c r="CWU8" s="655"/>
      <c r="CWV8" s="655"/>
      <c r="CWW8" s="655"/>
      <c r="CWX8" s="655"/>
      <c r="CWY8" s="655"/>
      <c r="CWZ8" s="655"/>
      <c r="CXA8" s="655"/>
      <c r="CXB8" s="655"/>
      <c r="CXC8" s="655"/>
      <c r="CXD8" s="655"/>
      <c r="CXE8" s="655"/>
      <c r="CXF8" s="655"/>
      <c r="CXG8" s="655"/>
      <c r="CXH8" s="655"/>
      <c r="CXI8" s="655"/>
      <c r="CXJ8" s="655"/>
      <c r="CXK8" s="655"/>
      <c r="CXL8" s="655"/>
      <c r="CXM8" s="655"/>
      <c r="CXN8" s="655"/>
      <c r="CXO8" s="655"/>
      <c r="CXP8" s="655"/>
      <c r="CXQ8" s="655"/>
      <c r="CXR8" s="655"/>
      <c r="CXS8" s="655"/>
      <c r="CXT8" s="655"/>
      <c r="CXU8" s="655"/>
      <c r="CXV8" s="655"/>
      <c r="CXW8" s="655"/>
      <c r="CXX8" s="655"/>
      <c r="CXY8" s="655"/>
      <c r="CXZ8" s="655"/>
      <c r="CYA8" s="655"/>
      <c r="CYB8" s="655"/>
      <c r="CYC8" s="655"/>
      <c r="CYD8" s="655"/>
      <c r="CYE8" s="655"/>
      <c r="CYF8" s="655"/>
      <c r="CYG8" s="655"/>
      <c r="CYH8" s="655"/>
      <c r="CYI8" s="655"/>
      <c r="CYJ8" s="655"/>
      <c r="CYK8" s="655"/>
      <c r="CYL8" s="655"/>
      <c r="CYM8" s="655"/>
      <c r="CYN8" s="655"/>
      <c r="CYO8" s="655"/>
      <c r="CYP8" s="655"/>
      <c r="CYQ8" s="655"/>
      <c r="CYR8" s="655"/>
      <c r="CYS8" s="655"/>
      <c r="CYT8" s="655"/>
      <c r="CYU8" s="655"/>
      <c r="CYV8" s="655"/>
      <c r="CYW8" s="655"/>
      <c r="CYX8" s="655"/>
      <c r="CYY8" s="655"/>
      <c r="CYZ8" s="655"/>
      <c r="CZA8" s="655"/>
      <c r="CZB8" s="655"/>
      <c r="CZC8" s="655"/>
      <c r="CZD8" s="655"/>
      <c r="CZE8" s="655"/>
      <c r="CZF8" s="655"/>
      <c r="CZG8" s="655"/>
      <c r="CZH8" s="655"/>
      <c r="CZI8" s="655"/>
      <c r="CZJ8" s="655"/>
      <c r="CZK8" s="655"/>
      <c r="CZL8" s="655"/>
      <c r="CZM8" s="655"/>
      <c r="CZN8" s="655"/>
      <c r="CZO8" s="655"/>
      <c r="CZP8" s="655"/>
      <c r="CZQ8" s="655"/>
      <c r="CZR8" s="655"/>
      <c r="CZS8" s="655"/>
      <c r="CZT8" s="655"/>
      <c r="CZU8" s="655"/>
      <c r="CZV8" s="655"/>
      <c r="CZW8" s="655"/>
      <c r="CZX8" s="655"/>
      <c r="CZY8" s="655"/>
      <c r="CZZ8" s="655"/>
      <c r="DAA8" s="655"/>
      <c r="DAB8" s="655"/>
      <c r="DAC8" s="655"/>
      <c r="DAD8" s="655"/>
      <c r="DAE8" s="655"/>
      <c r="DAF8" s="655"/>
      <c r="DAG8" s="655"/>
      <c r="DAH8" s="655"/>
      <c r="DAI8" s="655"/>
      <c r="DAJ8" s="655"/>
      <c r="DAK8" s="655"/>
      <c r="DAL8" s="655"/>
      <c r="DAM8" s="655"/>
      <c r="DAN8" s="655"/>
      <c r="DAO8" s="655"/>
      <c r="DAP8" s="655"/>
      <c r="DAQ8" s="655"/>
      <c r="DAR8" s="655"/>
      <c r="DAS8" s="655"/>
      <c r="DAT8" s="655"/>
      <c r="DAU8" s="655"/>
      <c r="DAV8" s="655"/>
      <c r="DAW8" s="655"/>
      <c r="DAX8" s="655"/>
      <c r="DAY8" s="655"/>
      <c r="DAZ8" s="655"/>
      <c r="DBA8" s="655"/>
      <c r="DBB8" s="655"/>
      <c r="DBC8" s="655"/>
      <c r="DBD8" s="655"/>
      <c r="DBE8" s="655"/>
      <c r="DBF8" s="655"/>
      <c r="DBG8" s="655"/>
      <c r="DBH8" s="655"/>
      <c r="DBI8" s="655"/>
      <c r="DBJ8" s="655"/>
      <c r="DBK8" s="655"/>
      <c r="DBL8" s="655"/>
      <c r="DBM8" s="655"/>
      <c r="DBN8" s="655"/>
      <c r="DBO8" s="655"/>
      <c r="DBP8" s="655"/>
      <c r="DBQ8" s="655"/>
      <c r="DBR8" s="655"/>
      <c r="DBS8" s="655"/>
      <c r="DBT8" s="655"/>
      <c r="DBU8" s="655"/>
      <c r="DBV8" s="655"/>
      <c r="DBW8" s="655"/>
      <c r="DBX8" s="655"/>
      <c r="DBY8" s="655"/>
      <c r="DBZ8" s="655"/>
      <c r="DCA8" s="655"/>
      <c r="DCB8" s="655"/>
      <c r="DCC8" s="655"/>
      <c r="DCD8" s="655"/>
      <c r="DCE8" s="655"/>
      <c r="DCF8" s="655"/>
      <c r="DCG8" s="655"/>
      <c r="DCH8" s="655"/>
      <c r="DCI8" s="655"/>
      <c r="DCJ8" s="655"/>
      <c r="DCK8" s="655"/>
      <c r="DCL8" s="655"/>
      <c r="DCM8" s="655"/>
      <c r="DCN8" s="655"/>
      <c r="DCO8" s="655"/>
      <c r="DCP8" s="655"/>
      <c r="DCQ8" s="655"/>
      <c r="DCR8" s="655"/>
      <c r="DCS8" s="655"/>
      <c r="DCT8" s="655"/>
      <c r="DCU8" s="655"/>
      <c r="DCV8" s="655"/>
      <c r="DCW8" s="655"/>
      <c r="DCX8" s="655"/>
      <c r="DCY8" s="655"/>
      <c r="DCZ8" s="655"/>
      <c r="DDA8" s="655"/>
      <c r="DDB8" s="655"/>
      <c r="DDC8" s="655"/>
      <c r="DDD8" s="655"/>
      <c r="DDE8" s="655"/>
      <c r="DDF8" s="655"/>
      <c r="DDG8" s="655"/>
      <c r="DDH8" s="655"/>
      <c r="DDI8" s="655"/>
      <c r="DDJ8" s="655"/>
      <c r="DDK8" s="655"/>
      <c r="DDL8" s="655"/>
      <c r="DDM8" s="655"/>
      <c r="DDN8" s="655"/>
      <c r="DDO8" s="655"/>
      <c r="DDP8" s="655"/>
      <c r="DDQ8" s="655"/>
      <c r="DDR8" s="655"/>
      <c r="DDS8" s="655"/>
      <c r="DDT8" s="655"/>
      <c r="DDU8" s="655"/>
      <c r="DDV8" s="655"/>
      <c r="DDW8" s="655"/>
      <c r="DDX8" s="655"/>
      <c r="DDY8" s="655"/>
      <c r="DDZ8" s="655"/>
      <c r="DEA8" s="655"/>
      <c r="DEB8" s="655"/>
      <c r="DEC8" s="655"/>
      <c r="DED8" s="655"/>
      <c r="DEE8" s="655"/>
      <c r="DEF8" s="655"/>
      <c r="DEG8" s="655"/>
      <c r="DEH8" s="655"/>
      <c r="DEI8" s="655"/>
      <c r="DEJ8" s="655"/>
      <c r="DEK8" s="655"/>
      <c r="DEL8" s="655"/>
      <c r="DEM8" s="655"/>
      <c r="DEN8" s="655"/>
      <c r="DEO8" s="655"/>
      <c r="DEP8" s="655"/>
      <c r="DEQ8" s="655"/>
      <c r="DER8" s="655"/>
      <c r="DES8" s="655"/>
      <c r="DET8" s="655"/>
      <c r="DEU8" s="655"/>
      <c r="DEV8" s="655"/>
      <c r="DEW8" s="655"/>
      <c r="DEX8" s="655"/>
      <c r="DEY8" s="655"/>
      <c r="DEZ8" s="655"/>
      <c r="DFA8" s="655"/>
      <c r="DFB8" s="655"/>
      <c r="DFC8" s="655"/>
      <c r="DFD8" s="655"/>
      <c r="DFE8" s="655"/>
      <c r="DFF8" s="655"/>
      <c r="DFG8" s="655"/>
      <c r="DFH8" s="655"/>
      <c r="DFI8" s="655"/>
      <c r="DFJ8" s="655"/>
      <c r="DFK8" s="655"/>
      <c r="DFL8" s="655"/>
      <c r="DFM8" s="655"/>
      <c r="DFN8" s="655"/>
      <c r="DFO8" s="655"/>
      <c r="DFP8" s="655"/>
      <c r="DFQ8" s="655"/>
      <c r="DFR8" s="655"/>
      <c r="DFS8" s="655"/>
      <c r="DFT8" s="655"/>
      <c r="DFU8" s="655"/>
      <c r="DFV8" s="655"/>
      <c r="DFW8" s="655"/>
      <c r="DFX8" s="655"/>
      <c r="DFY8" s="655"/>
      <c r="DFZ8" s="655"/>
      <c r="DGA8" s="655"/>
      <c r="DGB8" s="655"/>
      <c r="DGC8" s="655"/>
      <c r="DGD8" s="655"/>
      <c r="DGE8" s="655"/>
      <c r="DGF8" s="655"/>
      <c r="DGG8" s="655"/>
      <c r="DGH8" s="655"/>
      <c r="DGI8" s="655"/>
      <c r="DGJ8" s="655"/>
      <c r="DGK8" s="655"/>
      <c r="DGL8" s="655"/>
      <c r="DGM8" s="655"/>
      <c r="DGN8" s="655"/>
      <c r="DGO8" s="655"/>
      <c r="DGP8" s="655"/>
      <c r="DGQ8" s="655"/>
      <c r="DGR8" s="655"/>
      <c r="DGS8" s="655"/>
      <c r="DGT8" s="655"/>
      <c r="DGU8" s="655"/>
      <c r="DGV8" s="655"/>
      <c r="DGW8" s="655"/>
      <c r="DGX8" s="655"/>
      <c r="DGY8" s="655"/>
      <c r="DGZ8" s="655"/>
      <c r="DHA8" s="655"/>
      <c r="DHB8" s="655"/>
      <c r="DHC8" s="655"/>
      <c r="DHD8" s="655"/>
      <c r="DHE8" s="655"/>
      <c r="DHF8" s="655"/>
      <c r="DHG8" s="655"/>
      <c r="DHH8" s="655"/>
      <c r="DHI8" s="655"/>
      <c r="DHJ8" s="655"/>
      <c r="DHK8" s="655"/>
      <c r="DHL8" s="655"/>
      <c r="DHM8" s="655"/>
      <c r="DHN8" s="655"/>
      <c r="DHO8" s="655"/>
      <c r="DHP8" s="655"/>
      <c r="DHQ8" s="655"/>
      <c r="DHR8" s="655"/>
      <c r="DHS8" s="655"/>
      <c r="DHT8" s="655"/>
      <c r="DHU8" s="655"/>
      <c r="DHV8" s="655"/>
      <c r="DHW8" s="655"/>
      <c r="DHX8" s="655"/>
      <c r="DHY8" s="655"/>
      <c r="DHZ8" s="655"/>
      <c r="DIA8" s="655"/>
      <c r="DIB8" s="655"/>
      <c r="DIC8" s="655"/>
      <c r="DID8" s="655"/>
      <c r="DIE8" s="655"/>
      <c r="DIF8" s="655"/>
      <c r="DIG8" s="655"/>
      <c r="DIH8" s="655"/>
      <c r="DII8" s="655"/>
      <c r="DIJ8" s="655"/>
      <c r="DIK8" s="655"/>
      <c r="DIL8" s="655"/>
      <c r="DIM8" s="655"/>
      <c r="DIN8" s="655"/>
      <c r="DIO8" s="655"/>
      <c r="DIP8" s="655"/>
      <c r="DIQ8" s="655"/>
      <c r="DIR8" s="655"/>
      <c r="DIS8" s="655"/>
      <c r="DIT8" s="655"/>
      <c r="DIU8" s="655"/>
      <c r="DIV8" s="655"/>
      <c r="DIW8" s="655"/>
      <c r="DIX8" s="655"/>
      <c r="DIY8" s="655"/>
      <c r="DIZ8" s="655"/>
      <c r="DJA8" s="655"/>
      <c r="DJB8" s="655"/>
      <c r="DJC8" s="655"/>
      <c r="DJD8" s="655"/>
      <c r="DJE8" s="655"/>
      <c r="DJF8" s="655"/>
      <c r="DJG8" s="655"/>
      <c r="DJH8" s="655"/>
      <c r="DJI8" s="655"/>
      <c r="DJJ8" s="655"/>
      <c r="DJK8" s="655"/>
      <c r="DJL8" s="655"/>
      <c r="DJM8" s="655"/>
      <c r="DJN8" s="655"/>
      <c r="DJO8" s="655"/>
      <c r="DJP8" s="655"/>
      <c r="DJQ8" s="655"/>
      <c r="DJR8" s="655"/>
      <c r="DJS8" s="655"/>
      <c r="DJT8" s="655"/>
      <c r="DJU8" s="655"/>
      <c r="DJV8" s="655"/>
      <c r="DJW8" s="655"/>
      <c r="DJX8" s="655"/>
      <c r="DJY8" s="655"/>
      <c r="DJZ8" s="655"/>
      <c r="DKA8" s="655"/>
      <c r="DKB8" s="655"/>
      <c r="DKC8" s="655"/>
      <c r="DKD8" s="655"/>
      <c r="DKE8" s="655"/>
      <c r="DKF8" s="655"/>
      <c r="DKG8" s="655"/>
      <c r="DKH8" s="655"/>
      <c r="DKI8" s="655"/>
      <c r="DKJ8" s="655"/>
      <c r="DKK8" s="655"/>
      <c r="DKL8" s="655"/>
      <c r="DKM8" s="655"/>
      <c r="DKN8" s="655"/>
      <c r="DKO8" s="655"/>
      <c r="DKP8" s="655"/>
      <c r="DKQ8" s="655"/>
      <c r="DKR8" s="655"/>
      <c r="DKS8" s="655"/>
      <c r="DKT8" s="655"/>
      <c r="DKU8" s="655"/>
      <c r="DKV8" s="655"/>
      <c r="DKW8" s="655"/>
      <c r="DKX8" s="655"/>
      <c r="DKY8" s="655"/>
      <c r="DKZ8" s="655"/>
      <c r="DLA8" s="655"/>
      <c r="DLB8" s="655"/>
      <c r="DLC8" s="655"/>
      <c r="DLD8" s="655"/>
      <c r="DLE8" s="655"/>
      <c r="DLF8" s="655"/>
      <c r="DLG8" s="655"/>
      <c r="DLH8" s="655"/>
      <c r="DLI8" s="655"/>
      <c r="DLJ8" s="655"/>
      <c r="DLK8" s="655"/>
      <c r="DLL8" s="655"/>
      <c r="DLM8" s="655"/>
      <c r="DLN8" s="655"/>
      <c r="DLO8" s="655"/>
      <c r="DLP8" s="655"/>
      <c r="DLQ8" s="655"/>
      <c r="DLR8" s="655"/>
      <c r="DLS8" s="655"/>
      <c r="DLT8" s="655"/>
      <c r="DLU8" s="655"/>
      <c r="DLV8" s="655"/>
      <c r="DLW8" s="655"/>
      <c r="DLX8" s="655"/>
      <c r="DLY8" s="655"/>
      <c r="DLZ8" s="655"/>
      <c r="DMA8" s="655"/>
      <c r="DMB8" s="655"/>
      <c r="DMC8" s="655"/>
      <c r="DMD8" s="655"/>
      <c r="DME8" s="655"/>
      <c r="DMF8" s="655"/>
      <c r="DMG8" s="655"/>
      <c r="DMH8" s="655"/>
      <c r="DMI8" s="655"/>
      <c r="DMJ8" s="655"/>
      <c r="DMK8" s="655"/>
      <c r="DML8" s="655"/>
      <c r="DMM8" s="655"/>
      <c r="DMN8" s="655"/>
      <c r="DMO8" s="655"/>
      <c r="DMP8" s="655"/>
      <c r="DMQ8" s="655"/>
      <c r="DMR8" s="655"/>
      <c r="DMS8" s="655"/>
      <c r="DMT8" s="655"/>
      <c r="DMU8" s="655"/>
      <c r="DMV8" s="655"/>
      <c r="DMW8" s="655"/>
      <c r="DMX8" s="655"/>
      <c r="DMY8" s="655"/>
      <c r="DMZ8" s="655"/>
      <c r="DNA8" s="655"/>
      <c r="DNB8" s="655"/>
      <c r="DNC8" s="655"/>
      <c r="DND8" s="655"/>
      <c r="DNE8" s="655"/>
      <c r="DNF8" s="655"/>
      <c r="DNG8" s="655"/>
      <c r="DNH8" s="655"/>
      <c r="DNI8" s="655"/>
      <c r="DNJ8" s="655"/>
      <c r="DNK8" s="655"/>
      <c r="DNL8" s="655"/>
      <c r="DNM8" s="655"/>
      <c r="DNN8" s="655"/>
      <c r="DNO8" s="655"/>
      <c r="DNP8" s="655"/>
      <c r="DNQ8" s="655"/>
      <c r="DNR8" s="655"/>
      <c r="DNS8" s="655"/>
      <c r="DNT8" s="655"/>
      <c r="DNU8" s="655"/>
      <c r="DNV8" s="655"/>
      <c r="DNW8" s="655"/>
      <c r="DNX8" s="655"/>
      <c r="DNY8" s="655"/>
      <c r="DNZ8" s="655"/>
      <c r="DOA8" s="655"/>
      <c r="DOB8" s="655"/>
      <c r="DOC8" s="655"/>
      <c r="DOD8" s="655"/>
      <c r="DOE8" s="655"/>
      <c r="DOF8" s="655"/>
      <c r="DOG8" s="655"/>
      <c r="DOH8" s="655"/>
      <c r="DOI8" s="655"/>
      <c r="DOJ8" s="655"/>
      <c r="DOK8" s="655"/>
      <c r="DOL8" s="655"/>
      <c r="DOM8" s="655"/>
      <c r="DON8" s="655"/>
      <c r="DOO8" s="655"/>
      <c r="DOP8" s="655"/>
      <c r="DOQ8" s="655"/>
      <c r="DOR8" s="655"/>
      <c r="DOS8" s="655"/>
      <c r="DOT8" s="655"/>
      <c r="DOU8" s="655"/>
      <c r="DOV8" s="655"/>
      <c r="DOW8" s="655"/>
      <c r="DOX8" s="655"/>
      <c r="DOY8" s="655"/>
      <c r="DOZ8" s="655"/>
      <c r="DPA8" s="655"/>
      <c r="DPB8" s="655"/>
      <c r="DPC8" s="655"/>
      <c r="DPD8" s="655"/>
      <c r="DPE8" s="655"/>
      <c r="DPF8" s="655"/>
      <c r="DPG8" s="655"/>
      <c r="DPH8" s="655"/>
      <c r="DPI8" s="655"/>
      <c r="DPJ8" s="655"/>
      <c r="DPK8" s="655"/>
      <c r="DPL8" s="655"/>
      <c r="DPM8" s="655"/>
      <c r="DPN8" s="655"/>
      <c r="DPO8" s="655"/>
      <c r="DPP8" s="655"/>
      <c r="DPQ8" s="655"/>
      <c r="DPR8" s="655"/>
      <c r="DPS8" s="655"/>
      <c r="DPT8" s="655"/>
      <c r="DPU8" s="655"/>
      <c r="DPV8" s="655"/>
      <c r="DPW8" s="655"/>
      <c r="DPX8" s="655"/>
      <c r="DPY8" s="655"/>
      <c r="DPZ8" s="655"/>
      <c r="DQA8" s="655"/>
      <c r="DQB8" s="655"/>
      <c r="DQC8" s="655"/>
      <c r="DQD8" s="655"/>
      <c r="DQE8" s="655"/>
      <c r="DQF8" s="655"/>
      <c r="DQG8" s="655"/>
      <c r="DQH8" s="655"/>
      <c r="DQI8" s="655"/>
      <c r="DQJ8" s="655"/>
      <c r="DQK8" s="655"/>
      <c r="DQL8" s="655"/>
      <c r="DQM8" s="655"/>
      <c r="DQN8" s="655"/>
      <c r="DQO8" s="655"/>
      <c r="DQP8" s="655"/>
      <c r="DQQ8" s="655"/>
      <c r="DQR8" s="655"/>
      <c r="DQS8" s="655"/>
      <c r="DQT8" s="655"/>
      <c r="DQU8" s="655"/>
      <c r="DQV8" s="655"/>
      <c r="DQW8" s="655"/>
      <c r="DQX8" s="655"/>
      <c r="DQY8" s="655"/>
      <c r="DQZ8" s="655"/>
      <c r="DRA8" s="655"/>
      <c r="DRB8" s="655"/>
      <c r="DRC8" s="655"/>
      <c r="DRD8" s="655"/>
      <c r="DRE8" s="655"/>
      <c r="DRF8" s="655"/>
      <c r="DRG8" s="655"/>
      <c r="DRH8" s="655"/>
      <c r="DRI8" s="655"/>
      <c r="DRJ8" s="655"/>
      <c r="DRK8" s="655"/>
      <c r="DRL8" s="655"/>
      <c r="DRM8" s="655"/>
      <c r="DRN8" s="655"/>
      <c r="DRO8" s="655"/>
      <c r="DRP8" s="655"/>
      <c r="DRQ8" s="655"/>
      <c r="DRR8" s="655"/>
      <c r="DRS8" s="655"/>
      <c r="DRT8" s="655"/>
      <c r="DRU8" s="655"/>
      <c r="DRV8" s="655"/>
      <c r="DRW8" s="655"/>
      <c r="DRX8" s="655"/>
      <c r="DRY8" s="655"/>
      <c r="DRZ8" s="655"/>
      <c r="DSA8" s="655"/>
      <c r="DSB8" s="655"/>
      <c r="DSC8" s="655"/>
      <c r="DSD8" s="655"/>
      <c r="DSE8" s="655"/>
      <c r="DSF8" s="655"/>
      <c r="DSG8" s="655"/>
      <c r="DSH8" s="655"/>
      <c r="DSI8" s="655"/>
      <c r="DSJ8" s="655"/>
      <c r="DSK8" s="655"/>
      <c r="DSL8" s="655"/>
      <c r="DSM8" s="655"/>
      <c r="DSN8" s="655"/>
      <c r="DSO8" s="655"/>
      <c r="DSP8" s="655"/>
      <c r="DSQ8" s="655"/>
      <c r="DSR8" s="655"/>
      <c r="DSS8" s="655"/>
      <c r="DST8" s="655"/>
      <c r="DSU8" s="655"/>
      <c r="DSV8" s="655"/>
      <c r="DSW8" s="655"/>
      <c r="DSX8" s="655"/>
      <c r="DSY8" s="655"/>
      <c r="DSZ8" s="655"/>
      <c r="DTA8" s="655"/>
      <c r="DTB8" s="655"/>
      <c r="DTC8" s="655"/>
      <c r="DTD8" s="655"/>
      <c r="DTE8" s="655"/>
      <c r="DTF8" s="655"/>
      <c r="DTG8" s="655"/>
      <c r="DTH8" s="655"/>
      <c r="DTI8" s="655"/>
      <c r="DTJ8" s="655"/>
      <c r="DTK8" s="655"/>
      <c r="DTL8" s="655"/>
      <c r="DTM8" s="655"/>
      <c r="DTN8" s="655"/>
      <c r="DTO8" s="655"/>
      <c r="DTP8" s="655"/>
      <c r="DTQ8" s="655"/>
      <c r="DTR8" s="655"/>
      <c r="DTS8" s="655"/>
      <c r="DTT8" s="655"/>
      <c r="DTU8" s="655"/>
      <c r="DTV8" s="655"/>
      <c r="DTW8" s="655"/>
      <c r="DTX8" s="655"/>
      <c r="DTY8" s="655"/>
      <c r="DTZ8" s="655"/>
      <c r="DUA8" s="655"/>
      <c r="DUB8" s="655"/>
      <c r="DUC8" s="655"/>
      <c r="DUD8" s="655"/>
      <c r="DUE8" s="655"/>
      <c r="DUF8" s="655"/>
      <c r="DUG8" s="655"/>
      <c r="DUH8" s="655"/>
      <c r="DUI8" s="655"/>
      <c r="DUJ8" s="655"/>
      <c r="DUK8" s="655"/>
      <c r="DUL8" s="655"/>
      <c r="DUM8" s="655"/>
      <c r="DUN8" s="655"/>
      <c r="DUO8" s="655"/>
      <c r="DUP8" s="655"/>
      <c r="DUQ8" s="655"/>
      <c r="DUR8" s="655"/>
      <c r="DUS8" s="655"/>
      <c r="DUT8" s="655"/>
      <c r="DUU8" s="655"/>
      <c r="DUV8" s="655"/>
      <c r="DUW8" s="655"/>
      <c r="DUX8" s="655"/>
      <c r="DUY8" s="655"/>
      <c r="DUZ8" s="655"/>
      <c r="DVA8" s="655"/>
      <c r="DVB8" s="655"/>
      <c r="DVC8" s="655"/>
      <c r="DVD8" s="655"/>
      <c r="DVE8" s="655"/>
      <c r="DVF8" s="655"/>
      <c r="DVG8" s="655"/>
      <c r="DVH8" s="655"/>
      <c r="DVI8" s="655"/>
      <c r="DVJ8" s="655"/>
      <c r="DVK8" s="655"/>
      <c r="DVL8" s="655"/>
      <c r="DVM8" s="655"/>
      <c r="DVN8" s="655"/>
      <c r="DVO8" s="655"/>
      <c r="DVP8" s="655"/>
      <c r="DVQ8" s="655"/>
      <c r="DVR8" s="655"/>
      <c r="DVS8" s="655"/>
      <c r="DVT8" s="655"/>
      <c r="DVU8" s="655"/>
      <c r="DVV8" s="655"/>
      <c r="DVW8" s="655"/>
      <c r="DVX8" s="655"/>
      <c r="DVY8" s="655"/>
      <c r="DVZ8" s="655"/>
      <c r="DWA8" s="655"/>
      <c r="DWB8" s="655"/>
      <c r="DWC8" s="655"/>
      <c r="DWD8" s="655"/>
      <c r="DWE8" s="655"/>
      <c r="DWF8" s="655"/>
      <c r="DWG8" s="655"/>
      <c r="DWH8" s="655"/>
      <c r="DWI8" s="655"/>
      <c r="DWJ8" s="655"/>
      <c r="DWK8" s="655"/>
      <c r="DWL8" s="655"/>
      <c r="DWM8" s="655"/>
      <c r="DWN8" s="655"/>
      <c r="DWO8" s="655"/>
      <c r="DWP8" s="655"/>
      <c r="DWQ8" s="655"/>
      <c r="DWR8" s="655"/>
      <c r="DWS8" s="655"/>
      <c r="DWT8" s="655"/>
      <c r="DWU8" s="655"/>
      <c r="DWV8" s="655"/>
      <c r="DWW8" s="655"/>
      <c r="DWX8" s="655"/>
      <c r="DWY8" s="655"/>
      <c r="DWZ8" s="655"/>
      <c r="DXA8" s="655"/>
      <c r="DXB8" s="655"/>
      <c r="DXC8" s="655"/>
      <c r="DXD8" s="655"/>
      <c r="DXE8" s="655"/>
      <c r="DXF8" s="655"/>
      <c r="DXG8" s="655"/>
      <c r="DXH8" s="655"/>
      <c r="DXI8" s="655"/>
      <c r="DXJ8" s="655"/>
      <c r="DXK8" s="655"/>
      <c r="DXL8" s="655"/>
      <c r="DXM8" s="655"/>
      <c r="DXN8" s="655"/>
      <c r="DXO8" s="655"/>
      <c r="DXP8" s="655"/>
      <c r="DXQ8" s="655"/>
      <c r="DXR8" s="655"/>
      <c r="DXS8" s="655"/>
      <c r="DXT8" s="655"/>
      <c r="DXU8" s="655"/>
      <c r="DXV8" s="655"/>
      <c r="DXW8" s="655"/>
      <c r="DXX8" s="655"/>
      <c r="DXY8" s="655"/>
      <c r="DXZ8" s="655"/>
      <c r="DYA8" s="655"/>
      <c r="DYB8" s="655"/>
      <c r="DYC8" s="655"/>
      <c r="DYD8" s="655"/>
      <c r="DYE8" s="655"/>
      <c r="DYF8" s="655"/>
      <c r="DYG8" s="655"/>
      <c r="DYH8" s="655"/>
      <c r="DYI8" s="655"/>
      <c r="DYJ8" s="655"/>
      <c r="DYK8" s="655"/>
      <c r="DYL8" s="655"/>
      <c r="DYM8" s="655"/>
      <c r="DYN8" s="655"/>
      <c r="DYO8" s="655"/>
      <c r="DYP8" s="655"/>
      <c r="DYQ8" s="655"/>
      <c r="DYR8" s="655"/>
      <c r="DYS8" s="655"/>
      <c r="DYT8" s="655"/>
      <c r="DYU8" s="655"/>
      <c r="DYV8" s="655"/>
      <c r="DYW8" s="655"/>
      <c r="DYX8" s="655"/>
      <c r="DYY8" s="655"/>
      <c r="DYZ8" s="655"/>
      <c r="DZA8" s="655"/>
      <c r="DZB8" s="655"/>
      <c r="DZC8" s="655"/>
      <c r="DZD8" s="655"/>
      <c r="DZE8" s="655"/>
      <c r="DZF8" s="655"/>
      <c r="DZG8" s="655"/>
      <c r="DZH8" s="655"/>
      <c r="DZI8" s="655"/>
      <c r="DZJ8" s="655"/>
      <c r="DZK8" s="655"/>
      <c r="DZL8" s="655"/>
      <c r="DZM8" s="655"/>
      <c r="DZN8" s="655"/>
      <c r="DZO8" s="655"/>
      <c r="DZP8" s="655"/>
      <c r="DZQ8" s="655"/>
      <c r="DZR8" s="655"/>
      <c r="DZS8" s="655"/>
      <c r="DZT8" s="655"/>
      <c r="DZU8" s="655"/>
      <c r="DZV8" s="655"/>
      <c r="DZW8" s="655"/>
      <c r="DZX8" s="655"/>
      <c r="DZY8" s="655"/>
      <c r="DZZ8" s="655"/>
      <c r="EAA8" s="655"/>
      <c r="EAB8" s="655"/>
      <c r="EAC8" s="655"/>
      <c r="EAD8" s="655"/>
      <c r="EAE8" s="655"/>
      <c r="EAF8" s="655"/>
      <c r="EAG8" s="655"/>
      <c r="EAH8" s="655"/>
      <c r="EAI8" s="655"/>
      <c r="EAJ8" s="655"/>
      <c r="EAK8" s="655"/>
      <c r="EAL8" s="655"/>
      <c r="EAM8" s="655"/>
      <c r="EAN8" s="655"/>
      <c r="EAO8" s="655"/>
      <c r="EAP8" s="655"/>
      <c r="EAQ8" s="655"/>
      <c r="EAR8" s="655"/>
      <c r="EAS8" s="655"/>
      <c r="EAT8" s="655"/>
      <c r="EAU8" s="655"/>
      <c r="EAV8" s="655"/>
      <c r="EAW8" s="655"/>
      <c r="EAX8" s="655"/>
      <c r="EAY8" s="655"/>
      <c r="EAZ8" s="655"/>
      <c r="EBA8" s="655"/>
      <c r="EBB8" s="655"/>
      <c r="EBC8" s="655"/>
      <c r="EBD8" s="655"/>
      <c r="EBE8" s="655"/>
      <c r="EBF8" s="655"/>
      <c r="EBG8" s="655"/>
      <c r="EBH8" s="655"/>
      <c r="EBI8" s="655"/>
      <c r="EBJ8" s="655"/>
      <c r="EBK8" s="655"/>
      <c r="EBL8" s="655"/>
      <c r="EBM8" s="655"/>
      <c r="EBN8" s="655"/>
      <c r="EBO8" s="655"/>
      <c r="EBP8" s="655"/>
      <c r="EBQ8" s="655"/>
      <c r="EBR8" s="655"/>
      <c r="EBS8" s="655"/>
      <c r="EBT8" s="655"/>
      <c r="EBU8" s="655"/>
      <c r="EBV8" s="655"/>
      <c r="EBW8" s="655"/>
      <c r="EBX8" s="655"/>
      <c r="EBY8" s="655"/>
      <c r="EBZ8" s="655"/>
      <c r="ECA8" s="655"/>
      <c r="ECB8" s="655"/>
      <c r="ECC8" s="655"/>
      <c r="ECD8" s="655"/>
      <c r="ECE8" s="655"/>
      <c r="ECF8" s="655"/>
      <c r="ECG8" s="655"/>
      <c r="ECH8" s="655"/>
      <c r="ECI8" s="655"/>
      <c r="ECJ8" s="655"/>
      <c r="ECK8" s="655"/>
      <c r="ECL8" s="655"/>
      <c r="ECM8" s="655"/>
      <c r="ECN8" s="655"/>
      <c r="ECO8" s="655"/>
      <c r="ECP8" s="655"/>
      <c r="ECQ8" s="655"/>
      <c r="ECR8" s="655"/>
      <c r="ECS8" s="655"/>
      <c r="ECT8" s="655"/>
      <c r="ECU8" s="655"/>
      <c r="ECV8" s="655"/>
      <c r="ECW8" s="655"/>
      <c r="ECX8" s="655"/>
      <c r="ECY8" s="655"/>
      <c r="ECZ8" s="655"/>
      <c r="EDA8" s="655"/>
      <c r="EDB8" s="655"/>
      <c r="EDC8" s="655"/>
      <c r="EDD8" s="655"/>
      <c r="EDE8" s="655"/>
      <c r="EDF8" s="655"/>
      <c r="EDG8" s="655"/>
      <c r="EDH8" s="655"/>
      <c r="EDI8" s="655"/>
      <c r="EDJ8" s="655"/>
      <c r="EDK8" s="655"/>
      <c r="EDL8" s="655"/>
      <c r="EDM8" s="655"/>
      <c r="EDN8" s="655"/>
      <c r="EDO8" s="655"/>
      <c r="EDP8" s="655"/>
      <c r="EDQ8" s="655"/>
      <c r="EDR8" s="655"/>
      <c r="EDS8" s="655"/>
      <c r="EDT8" s="655"/>
      <c r="EDU8" s="655"/>
      <c r="EDV8" s="655"/>
      <c r="EDW8" s="655"/>
      <c r="EDX8" s="655"/>
      <c r="EDY8" s="655"/>
      <c r="EDZ8" s="655"/>
      <c r="EEA8" s="655"/>
      <c r="EEB8" s="655"/>
      <c r="EEC8" s="655"/>
      <c r="EED8" s="655"/>
      <c r="EEE8" s="655"/>
      <c r="EEF8" s="655"/>
      <c r="EEG8" s="655"/>
      <c r="EEH8" s="655"/>
      <c r="EEI8" s="655"/>
      <c r="EEJ8" s="655"/>
      <c r="EEK8" s="655"/>
      <c r="EEL8" s="655"/>
      <c r="EEM8" s="655"/>
      <c r="EEN8" s="655"/>
      <c r="EEO8" s="655"/>
      <c r="EEP8" s="655"/>
      <c r="EEQ8" s="655"/>
      <c r="EER8" s="655"/>
      <c r="EES8" s="655"/>
      <c r="EET8" s="655"/>
      <c r="EEU8" s="655"/>
      <c r="EEV8" s="655"/>
      <c r="EEW8" s="655"/>
      <c r="EEX8" s="655"/>
      <c r="EEY8" s="655"/>
      <c r="EEZ8" s="655"/>
      <c r="EFA8" s="655"/>
      <c r="EFB8" s="655"/>
      <c r="EFC8" s="655"/>
      <c r="EFD8" s="655"/>
      <c r="EFE8" s="655"/>
      <c r="EFF8" s="655"/>
      <c r="EFG8" s="655"/>
      <c r="EFH8" s="655"/>
      <c r="EFI8" s="655"/>
      <c r="EFJ8" s="655"/>
      <c r="EFK8" s="655"/>
      <c r="EFL8" s="655"/>
      <c r="EFM8" s="655"/>
      <c r="EFN8" s="655"/>
      <c r="EFO8" s="655"/>
      <c r="EFP8" s="655"/>
      <c r="EFQ8" s="655"/>
      <c r="EFR8" s="655"/>
      <c r="EFS8" s="655"/>
      <c r="EFT8" s="655"/>
      <c r="EFU8" s="655"/>
      <c r="EFV8" s="655"/>
      <c r="EFW8" s="655"/>
      <c r="EFX8" s="655"/>
      <c r="EFY8" s="655"/>
      <c r="EFZ8" s="655"/>
      <c r="EGA8" s="655"/>
      <c r="EGB8" s="655"/>
      <c r="EGC8" s="655"/>
      <c r="EGD8" s="655"/>
      <c r="EGE8" s="655"/>
      <c r="EGF8" s="655"/>
      <c r="EGG8" s="655"/>
      <c r="EGH8" s="655"/>
      <c r="EGI8" s="655"/>
      <c r="EGJ8" s="655"/>
      <c r="EGK8" s="655"/>
      <c r="EGL8" s="655"/>
      <c r="EGM8" s="655"/>
      <c r="EGN8" s="655"/>
      <c r="EGO8" s="655"/>
      <c r="EGP8" s="655"/>
      <c r="EGQ8" s="655"/>
      <c r="EGR8" s="655"/>
      <c r="EGS8" s="655"/>
      <c r="EGT8" s="655"/>
      <c r="EGU8" s="655"/>
      <c r="EGV8" s="655"/>
      <c r="EGW8" s="655"/>
      <c r="EGX8" s="655"/>
      <c r="EGY8" s="655"/>
      <c r="EGZ8" s="655"/>
      <c r="EHA8" s="655"/>
      <c r="EHB8" s="655"/>
      <c r="EHC8" s="655"/>
      <c r="EHD8" s="655"/>
      <c r="EHE8" s="655"/>
      <c r="EHF8" s="655"/>
      <c r="EHG8" s="655"/>
      <c r="EHH8" s="655"/>
      <c r="EHI8" s="655"/>
      <c r="EHJ8" s="655"/>
      <c r="EHK8" s="655"/>
      <c r="EHL8" s="655"/>
      <c r="EHM8" s="655"/>
      <c r="EHN8" s="655"/>
      <c r="EHO8" s="655"/>
      <c r="EHP8" s="655"/>
      <c r="EHQ8" s="655"/>
      <c r="EHR8" s="655"/>
      <c r="EHS8" s="655"/>
      <c r="EHT8" s="655"/>
      <c r="EHU8" s="655"/>
      <c r="EHV8" s="655"/>
      <c r="EHW8" s="655"/>
      <c r="EHX8" s="655"/>
      <c r="EHY8" s="655"/>
      <c r="EHZ8" s="655"/>
      <c r="EIA8" s="655"/>
      <c r="EIB8" s="655"/>
      <c r="EIC8" s="655"/>
      <c r="EID8" s="655"/>
      <c r="EIE8" s="655"/>
      <c r="EIF8" s="655"/>
      <c r="EIG8" s="655"/>
      <c r="EIH8" s="655"/>
      <c r="EII8" s="655"/>
      <c r="EIJ8" s="655"/>
      <c r="EIK8" s="655"/>
      <c r="EIL8" s="655"/>
      <c r="EIM8" s="655"/>
      <c r="EIN8" s="655"/>
      <c r="EIO8" s="655"/>
      <c r="EIP8" s="655"/>
      <c r="EIQ8" s="655"/>
      <c r="EIR8" s="655"/>
      <c r="EIS8" s="655"/>
      <c r="EIT8" s="655"/>
      <c r="EIU8" s="655"/>
      <c r="EIV8" s="655"/>
      <c r="EIW8" s="655"/>
      <c r="EIX8" s="655"/>
      <c r="EIY8" s="655"/>
      <c r="EIZ8" s="655"/>
      <c r="EJA8" s="655"/>
      <c r="EJB8" s="655"/>
      <c r="EJC8" s="655"/>
      <c r="EJD8" s="655"/>
      <c r="EJE8" s="655"/>
      <c r="EJF8" s="655"/>
      <c r="EJG8" s="655"/>
      <c r="EJH8" s="655"/>
      <c r="EJI8" s="655"/>
      <c r="EJJ8" s="655"/>
      <c r="EJK8" s="655"/>
      <c r="EJL8" s="655"/>
      <c r="EJM8" s="655"/>
      <c r="EJN8" s="655"/>
      <c r="EJO8" s="655"/>
      <c r="EJP8" s="655"/>
      <c r="EJQ8" s="655"/>
      <c r="EJR8" s="655"/>
      <c r="EJS8" s="655"/>
      <c r="EJT8" s="655"/>
      <c r="EJU8" s="655"/>
      <c r="EJV8" s="655"/>
      <c r="EJW8" s="655"/>
      <c r="EJX8" s="655"/>
      <c r="EJY8" s="655"/>
      <c r="EJZ8" s="655"/>
      <c r="EKA8" s="655"/>
      <c r="EKB8" s="655"/>
      <c r="EKC8" s="655"/>
      <c r="EKD8" s="655"/>
      <c r="EKE8" s="655"/>
      <c r="EKF8" s="655"/>
      <c r="EKG8" s="655"/>
      <c r="EKH8" s="655"/>
      <c r="EKI8" s="655"/>
      <c r="EKJ8" s="655"/>
      <c r="EKK8" s="655"/>
      <c r="EKL8" s="655"/>
      <c r="EKM8" s="655"/>
      <c r="EKN8" s="655"/>
      <c r="EKO8" s="655"/>
      <c r="EKP8" s="655"/>
      <c r="EKQ8" s="655"/>
      <c r="EKR8" s="655"/>
      <c r="EKS8" s="655"/>
      <c r="EKT8" s="655"/>
      <c r="EKU8" s="655"/>
      <c r="EKV8" s="655"/>
      <c r="EKW8" s="655"/>
      <c r="EKX8" s="655"/>
      <c r="EKY8" s="655"/>
      <c r="EKZ8" s="655"/>
      <c r="ELA8" s="655"/>
      <c r="ELB8" s="655"/>
      <c r="ELC8" s="655"/>
      <c r="ELD8" s="655"/>
      <c r="ELE8" s="655"/>
      <c r="ELF8" s="655"/>
      <c r="ELG8" s="655"/>
      <c r="ELH8" s="655"/>
      <c r="ELI8" s="655"/>
      <c r="ELJ8" s="655"/>
      <c r="ELK8" s="655"/>
      <c r="ELL8" s="655"/>
      <c r="ELM8" s="655"/>
      <c r="ELN8" s="655"/>
      <c r="ELO8" s="655"/>
      <c r="ELP8" s="655"/>
      <c r="ELQ8" s="655"/>
      <c r="ELR8" s="655"/>
      <c r="ELS8" s="655"/>
      <c r="ELT8" s="655"/>
      <c r="ELU8" s="655"/>
      <c r="ELV8" s="655"/>
      <c r="ELW8" s="655"/>
      <c r="ELX8" s="655"/>
      <c r="ELY8" s="655"/>
      <c r="ELZ8" s="655"/>
      <c r="EMA8" s="655"/>
      <c r="EMB8" s="655"/>
      <c r="EMC8" s="655"/>
      <c r="EMD8" s="655"/>
      <c r="EME8" s="655"/>
      <c r="EMF8" s="655"/>
      <c r="EMG8" s="655"/>
      <c r="EMH8" s="655"/>
      <c r="EMI8" s="655"/>
      <c r="EMJ8" s="655"/>
      <c r="EMK8" s="655"/>
      <c r="EML8" s="655"/>
      <c r="EMM8" s="655"/>
      <c r="EMN8" s="655"/>
      <c r="EMO8" s="655"/>
      <c r="EMP8" s="655"/>
      <c r="EMQ8" s="655"/>
      <c r="EMR8" s="655"/>
      <c r="EMS8" s="655"/>
      <c r="EMT8" s="655"/>
      <c r="EMU8" s="655"/>
      <c r="EMV8" s="655"/>
      <c r="EMW8" s="655"/>
      <c r="EMX8" s="655"/>
      <c r="EMY8" s="655"/>
      <c r="EMZ8" s="655"/>
      <c r="ENA8" s="655"/>
      <c r="ENB8" s="655"/>
      <c r="ENC8" s="655"/>
      <c r="END8" s="655"/>
      <c r="ENE8" s="655"/>
      <c r="ENF8" s="655"/>
      <c r="ENG8" s="655"/>
      <c r="ENH8" s="655"/>
      <c r="ENI8" s="655"/>
      <c r="ENJ8" s="655"/>
      <c r="ENK8" s="655"/>
      <c r="ENL8" s="655"/>
      <c r="ENM8" s="655"/>
      <c r="ENN8" s="655"/>
      <c r="ENO8" s="655"/>
      <c r="ENP8" s="655"/>
      <c r="ENQ8" s="655"/>
      <c r="ENR8" s="655"/>
      <c r="ENS8" s="655"/>
      <c r="ENT8" s="655"/>
      <c r="ENU8" s="655"/>
      <c r="ENV8" s="655"/>
      <c r="ENW8" s="655"/>
      <c r="ENX8" s="655"/>
      <c r="ENY8" s="655"/>
      <c r="ENZ8" s="655"/>
      <c r="EOA8" s="655"/>
      <c r="EOB8" s="655"/>
      <c r="EOC8" s="655"/>
      <c r="EOD8" s="655"/>
      <c r="EOE8" s="655"/>
      <c r="EOF8" s="655"/>
      <c r="EOG8" s="655"/>
      <c r="EOH8" s="655"/>
      <c r="EOI8" s="655"/>
      <c r="EOJ8" s="655"/>
      <c r="EOK8" s="655"/>
      <c r="EOL8" s="655"/>
      <c r="EOM8" s="655"/>
      <c r="EON8" s="655"/>
      <c r="EOO8" s="655"/>
      <c r="EOP8" s="655"/>
      <c r="EOQ8" s="655"/>
      <c r="EOR8" s="655"/>
      <c r="EOS8" s="655"/>
      <c r="EOT8" s="655"/>
      <c r="EOU8" s="655"/>
      <c r="EOV8" s="655"/>
      <c r="EOW8" s="655"/>
      <c r="EOX8" s="655"/>
      <c r="EOY8" s="655"/>
      <c r="EOZ8" s="655"/>
      <c r="EPA8" s="655"/>
      <c r="EPB8" s="655"/>
      <c r="EPC8" s="655"/>
      <c r="EPD8" s="655"/>
      <c r="EPE8" s="655"/>
      <c r="EPF8" s="655"/>
      <c r="EPG8" s="655"/>
      <c r="EPH8" s="655"/>
      <c r="EPI8" s="655"/>
      <c r="EPJ8" s="655"/>
      <c r="EPK8" s="655"/>
      <c r="EPL8" s="655"/>
      <c r="EPM8" s="655"/>
      <c r="EPN8" s="655"/>
      <c r="EPO8" s="655"/>
      <c r="EPP8" s="655"/>
      <c r="EPQ8" s="655"/>
      <c r="EPR8" s="655"/>
      <c r="EPS8" s="655"/>
      <c r="EPT8" s="655"/>
      <c r="EPU8" s="655"/>
      <c r="EPV8" s="655"/>
      <c r="EPW8" s="655"/>
      <c r="EPX8" s="655"/>
      <c r="EPY8" s="655"/>
      <c r="EPZ8" s="655"/>
      <c r="EQA8" s="655"/>
      <c r="EQB8" s="655"/>
      <c r="EQC8" s="655"/>
      <c r="EQD8" s="655"/>
      <c r="EQE8" s="655"/>
      <c r="EQF8" s="655"/>
      <c r="EQG8" s="655"/>
      <c r="EQH8" s="655"/>
      <c r="EQI8" s="655"/>
      <c r="EQJ8" s="655"/>
      <c r="EQK8" s="655"/>
      <c r="EQL8" s="655"/>
      <c r="EQM8" s="655"/>
      <c r="EQN8" s="655"/>
      <c r="EQO8" s="655"/>
      <c r="EQP8" s="655"/>
      <c r="EQQ8" s="655"/>
      <c r="EQR8" s="655"/>
      <c r="EQS8" s="655"/>
      <c r="EQT8" s="655"/>
      <c r="EQU8" s="655"/>
      <c r="EQV8" s="655"/>
      <c r="EQW8" s="655"/>
      <c r="EQX8" s="655"/>
      <c r="EQY8" s="655"/>
      <c r="EQZ8" s="655"/>
      <c r="ERA8" s="655"/>
      <c r="ERB8" s="655"/>
      <c r="ERC8" s="655"/>
      <c r="ERD8" s="655"/>
      <c r="ERE8" s="655"/>
      <c r="ERF8" s="655"/>
      <c r="ERG8" s="655"/>
      <c r="ERH8" s="655"/>
      <c r="ERI8" s="655"/>
      <c r="ERJ8" s="655"/>
      <c r="ERK8" s="655"/>
      <c r="ERL8" s="655"/>
      <c r="ERM8" s="655"/>
      <c r="ERN8" s="655"/>
      <c r="ERO8" s="655"/>
      <c r="ERP8" s="655"/>
      <c r="ERQ8" s="655"/>
      <c r="ERR8" s="655"/>
      <c r="ERS8" s="655"/>
      <c r="ERT8" s="655"/>
      <c r="ERU8" s="655"/>
      <c r="ERV8" s="655"/>
      <c r="ERW8" s="655"/>
      <c r="ERX8" s="655"/>
      <c r="ERY8" s="655"/>
      <c r="ERZ8" s="655"/>
      <c r="ESA8" s="655"/>
      <c r="ESB8" s="655"/>
      <c r="ESC8" s="655"/>
      <c r="ESD8" s="655"/>
      <c r="ESE8" s="655"/>
      <c r="ESF8" s="655"/>
      <c r="ESG8" s="655"/>
      <c r="ESH8" s="655"/>
      <c r="ESI8" s="655"/>
      <c r="ESJ8" s="655"/>
      <c r="ESK8" s="655"/>
      <c r="ESL8" s="655"/>
      <c r="ESM8" s="655"/>
      <c r="ESN8" s="655"/>
      <c r="ESO8" s="655"/>
      <c r="ESP8" s="655"/>
      <c r="ESQ8" s="655"/>
      <c r="ESR8" s="655"/>
      <c r="ESS8" s="655"/>
      <c r="EST8" s="655"/>
      <c r="ESU8" s="655"/>
      <c r="ESV8" s="655"/>
      <c r="ESW8" s="655"/>
      <c r="ESX8" s="655"/>
      <c r="ESY8" s="655"/>
      <c r="ESZ8" s="655"/>
      <c r="ETA8" s="655"/>
      <c r="ETB8" s="655"/>
      <c r="ETC8" s="655"/>
      <c r="ETD8" s="655"/>
      <c r="ETE8" s="655"/>
      <c r="ETF8" s="655"/>
      <c r="ETG8" s="655"/>
      <c r="ETH8" s="655"/>
      <c r="ETI8" s="655"/>
      <c r="ETJ8" s="655"/>
      <c r="ETK8" s="655"/>
      <c r="ETL8" s="655"/>
      <c r="ETM8" s="655"/>
      <c r="ETN8" s="655"/>
      <c r="ETO8" s="655"/>
      <c r="ETP8" s="655"/>
      <c r="ETQ8" s="655"/>
      <c r="ETR8" s="655"/>
      <c r="ETS8" s="655"/>
      <c r="ETT8" s="655"/>
      <c r="ETU8" s="655"/>
      <c r="ETV8" s="655"/>
      <c r="ETW8" s="655"/>
      <c r="ETX8" s="655"/>
      <c r="ETY8" s="655"/>
      <c r="ETZ8" s="655"/>
      <c r="EUA8" s="655"/>
      <c r="EUB8" s="655"/>
      <c r="EUC8" s="655"/>
      <c r="EUD8" s="655"/>
      <c r="EUE8" s="655"/>
      <c r="EUF8" s="655"/>
      <c r="EUG8" s="655"/>
      <c r="EUH8" s="655"/>
      <c r="EUI8" s="655"/>
      <c r="EUJ8" s="655"/>
      <c r="EUK8" s="655"/>
      <c r="EUL8" s="655"/>
      <c r="EUM8" s="655"/>
      <c r="EUN8" s="655"/>
      <c r="EUO8" s="655"/>
      <c r="EUP8" s="655"/>
      <c r="EUQ8" s="655"/>
      <c r="EUR8" s="655"/>
      <c r="EUS8" s="655"/>
      <c r="EUT8" s="655"/>
      <c r="EUU8" s="655"/>
      <c r="EUV8" s="655"/>
      <c r="EUW8" s="655"/>
      <c r="EUX8" s="655"/>
      <c r="EUY8" s="655"/>
      <c r="EUZ8" s="655"/>
      <c r="EVA8" s="655"/>
      <c r="EVB8" s="655"/>
      <c r="EVC8" s="655"/>
      <c r="EVD8" s="655"/>
      <c r="EVE8" s="655"/>
      <c r="EVF8" s="655"/>
      <c r="EVG8" s="655"/>
      <c r="EVH8" s="655"/>
      <c r="EVI8" s="655"/>
      <c r="EVJ8" s="655"/>
      <c r="EVK8" s="655"/>
      <c r="EVL8" s="655"/>
      <c r="EVM8" s="655"/>
      <c r="EVN8" s="655"/>
      <c r="EVO8" s="655"/>
      <c r="EVP8" s="655"/>
      <c r="EVQ8" s="655"/>
      <c r="EVR8" s="655"/>
      <c r="EVS8" s="655"/>
      <c r="EVT8" s="655"/>
      <c r="EVU8" s="655"/>
      <c r="EVV8" s="655"/>
      <c r="EVW8" s="655"/>
      <c r="EVX8" s="655"/>
      <c r="EVY8" s="655"/>
      <c r="EVZ8" s="655"/>
      <c r="EWA8" s="655"/>
      <c r="EWB8" s="655"/>
      <c r="EWC8" s="655"/>
      <c r="EWD8" s="655"/>
      <c r="EWE8" s="655"/>
      <c r="EWF8" s="655"/>
      <c r="EWG8" s="655"/>
      <c r="EWH8" s="655"/>
      <c r="EWI8" s="655"/>
      <c r="EWJ8" s="655"/>
      <c r="EWK8" s="655"/>
      <c r="EWL8" s="655"/>
      <c r="EWM8" s="655"/>
      <c r="EWN8" s="655"/>
      <c r="EWO8" s="655"/>
      <c r="EWP8" s="655"/>
      <c r="EWQ8" s="655"/>
      <c r="EWR8" s="655"/>
      <c r="EWS8" s="655"/>
      <c r="EWT8" s="655"/>
      <c r="EWU8" s="655"/>
      <c r="EWV8" s="655"/>
      <c r="EWW8" s="655"/>
      <c r="EWX8" s="655"/>
      <c r="EWY8" s="655"/>
      <c r="EWZ8" s="655"/>
      <c r="EXA8" s="655"/>
      <c r="EXB8" s="655"/>
      <c r="EXC8" s="655"/>
      <c r="EXD8" s="655"/>
      <c r="EXE8" s="655"/>
      <c r="EXF8" s="655"/>
      <c r="EXG8" s="655"/>
      <c r="EXH8" s="655"/>
      <c r="EXI8" s="655"/>
      <c r="EXJ8" s="655"/>
      <c r="EXK8" s="655"/>
      <c r="EXL8" s="655"/>
      <c r="EXM8" s="655"/>
      <c r="EXN8" s="655"/>
      <c r="EXO8" s="655"/>
      <c r="EXP8" s="655"/>
      <c r="EXQ8" s="655"/>
      <c r="EXR8" s="655"/>
      <c r="EXS8" s="655"/>
      <c r="EXT8" s="655"/>
      <c r="EXU8" s="655"/>
      <c r="EXV8" s="655"/>
      <c r="EXW8" s="655"/>
      <c r="EXX8" s="655"/>
      <c r="EXY8" s="655"/>
      <c r="EXZ8" s="655"/>
      <c r="EYA8" s="655"/>
      <c r="EYB8" s="655"/>
      <c r="EYC8" s="655"/>
      <c r="EYD8" s="655"/>
      <c r="EYE8" s="655"/>
      <c r="EYF8" s="655"/>
      <c r="EYG8" s="655"/>
      <c r="EYH8" s="655"/>
      <c r="EYI8" s="655"/>
      <c r="EYJ8" s="655"/>
      <c r="EYK8" s="655"/>
      <c r="EYL8" s="655"/>
      <c r="EYM8" s="655"/>
      <c r="EYN8" s="655"/>
      <c r="EYO8" s="655"/>
      <c r="EYP8" s="655"/>
      <c r="EYQ8" s="655"/>
      <c r="EYR8" s="655"/>
      <c r="EYS8" s="655"/>
      <c r="EYT8" s="655"/>
      <c r="EYU8" s="655"/>
      <c r="EYV8" s="655"/>
      <c r="EYW8" s="655"/>
      <c r="EYX8" s="655"/>
      <c r="EYY8" s="655"/>
      <c r="EYZ8" s="655"/>
      <c r="EZA8" s="655"/>
      <c r="EZB8" s="655"/>
      <c r="EZC8" s="655"/>
      <c r="EZD8" s="655"/>
      <c r="EZE8" s="655"/>
      <c r="EZF8" s="655"/>
      <c r="EZG8" s="655"/>
      <c r="EZH8" s="655"/>
      <c r="EZI8" s="655"/>
      <c r="EZJ8" s="655"/>
      <c r="EZK8" s="655"/>
      <c r="EZL8" s="655"/>
      <c r="EZM8" s="655"/>
      <c r="EZN8" s="655"/>
      <c r="EZO8" s="655"/>
      <c r="EZP8" s="655"/>
      <c r="EZQ8" s="655"/>
      <c r="EZR8" s="655"/>
      <c r="EZS8" s="655"/>
      <c r="EZT8" s="655"/>
      <c r="EZU8" s="655"/>
      <c r="EZV8" s="655"/>
      <c r="EZW8" s="655"/>
      <c r="EZX8" s="655"/>
      <c r="EZY8" s="655"/>
      <c r="EZZ8" s="655"/>
      <c r="FAA8" s="655"/>
      <c r="FAB8" s="655"/>
      <c r="FAC8" s="655"/>
      <c r="FAD8" s="655"/>
      <c r="FAE8" s="655"/>
      <c r="FAF8" s="655"/>
      <c r="FAG8" s="655"/>
      <c r="FAH8" s="655"/>
      <c r="FAI8" s="655"/>
      <c r="FAJ8" s="655"/>
      <c r="FAK8" s="655"/>
      <c r="FAL8" s="655"/>
      <c r="FAM8" s="655"/>
      <c r="FAN8" s="655"/>
      <c r="FAO8" s="655"/>
      <c r="FAP8" s="655"/>
      <c r="FAQ8" s="655"/>
      <c r="FAR8" s="655"/>
      <c r="FAS8" s="655"/>
      <c r="FAT8" s="655"/>
      <c r="FAU8" s="655"/>
      <c r="FAV8" s="655"/>
      <c r="FAW8" s="655"/>
      <c r="FAX8" s="655"/>
      <c r="FAY8" s="655"/>
      <c r="FAZ8" s="655"/>
      <c r="FBA8" s="655"/>
      <c r="FBB8" s="655"/>
      <c r="FBC8" s="655"/>
      <c r="FBD8" s="655"/>
      <c r="FBE8" s="655"/>
      <c r="FBF8" s="655"/>
      <c r="FBG8" s="655"/>
      <c r="FBH8" s="655"/>
      <c r="FBI8" s="655"/>
      <c r="FBJ8" s="655"/>
      <c r="FBK8" s="655"/>
      <c r="FBL8" s="655"/>
      <c r="FBM8" s="655"/>
      <c r="FBN8" s="655"/>
      <c r="FBO8" s="655"/>
      <c r="FBP8" s="655"/>
      <c r="FBQ8" s="655"/>
      <c r="FBR8" s="655"/>
      <c r="FBS8" s="655"/>
      <c r="FBT8" s="655"/>
      <c r="FBU8" s="655"/>
      <c r="FBV8" s="655"/>
      <c r="FBW8" s="655"/>
      <c r="FBX8" s="655"/>
      <c r="FBY8" s="655"/>
      <c r="FBZ8" s="655"/>
      <c r="FCA8" s="655"/>
      <c r="FCB8" s="655"/>
      <c r="FCC8" s="655"/>
      <c r="FCD8" s="655"/>
      <c r="FCE8" s="655"/>
      <c r="FCF8" s="655"/>
      <c r="FCG8" s="655"/>
      <c r="FCH8" s="655"/>
      <c r="FCI8" s="655"/>
      <c r="FCJ8" s="655"/>
      <c r="FCK8" s="655"/>
      <c r="FCL8" s="655"/>
      <c r="FCM8" s="655"/>
      <c r="FCN8" s="655"/>
      <c r="FCO8" s="655"/>
      <c r="FCP8" s="655"/>
      <c r="FCQ8" s="655"/>
      <c r="FCR8" s="655"/>
      <c r="FCS8" s="655"/>
      <c r="FCT8" s="655"/>
      <c r="FCU8" s="655"/>
      <c r="FCV8" s="655"/>
      <c r="FCW8" s="655"/>
      <c r="FCX8" s="655"/>
      <c r="FCY8" s="655"/>
      <c r="FCZ8" s="655"/>
      <c r="FDA8" s="655"/>
      <c r="FDB8" s="655"/>
      <c r="FDC8" s="655"/>
      <c r="FDD8" s="655"/>
      <c r="FDE8" s="655"/>
      <c r="FDF8" s="655"/>
      <c r="FDG8" s="655"/>
      <c r="FDH8" s="655"/>
      <c r="FDI8" s="655"/>
      <c r="FDJ8" s="655"/>
      <c r="FDK8" s="655"/>
      <c r="FDL8" s="655"/>
      <c r="FDM8" s="655"/>
      <c r="FDN8" s="655"/>
      <c r="FDO8" s="655"/>
      <c r="FDP8" s="655"/>
      <c r="FDQ8" s="655"/>
      <c r="FDR8" s="655"/>
      <c r="FDS8" s="655"/>
      <c r="FDT8" s="655"/>
      <c r="FDU8" s="655"/>
      <c r="FDV8" s="655"/>
      <c r="FDW8" s="655"/>
      <c r="FDX8" s="655"/>
      <c r="FDY8" s="655"/>
      <c r="FDZ8" s="655"/>
      <c r="FEA8" s="655"/>
      <c r="FEB8" s="655"/>
      <c r="FEC8" s="655"/>
      <c r="FED8" s="655"/>
      <c r="FEE8" s="655"/>
      <c r="FEF8" s="655"/>
      <c r="FEG8" s="655"/>
      <c r="FEH8" s="655"/>
      <c r="FEI8" s="655"/>
      <c r="FEJ8" s="655"/>
      <c r="FEK8" s="655"/>
      <c r="FEL8" s="655"/>
      <c r="FEM8" s="655"/>
      <c r="FEN8" s="655"/>
      <c r="FEO8" s="655"/>
      <c r="FEP8" s="655"/>
      <c r="FEQ8" s="655"/>
      <c r="FER8" s="655"/>
      <c r="FES8" s="655"/>
      <c r="FET8" s="655"/>
      <c r="FEU8" s="655"/>
      <c r="FEV8" s="655"/>
      <c r="FEW8" s="655"/>
      <c r="FEX8" s="655"/>
      <c r="FEY8" s="655"/>
      <c r="FEZ8" s="655"/>
      <c r="FFA8" s="655"/>
      <c r="FFB8" s="655"/>
      <c r="FFC8" s="655"/>
      <c r="FFD8" s="655"/>
      <c r="FFE8" s="655"/>
      <c r="FFF8" s="655"/>
      <c r="FFG8" s="655"/>
      <c r="FFH8" s="655"/>
      <c r="FFI8" s="655"/>
      <c r="FFJ8" s="655"/>
      <c r="FFK8" s="655"/>
      <c r="FFL8" s="655"/>
      <c r="FFM8" s="655"/>
      <c r="FFN8" s="655"/>
      <c r="FFO8" s="655"/>
      <c r="FFP8" s="655"/>
      <c r="FFQ8" s="655"/>
      <c r="FFR8" s="655"/>
      <c r="FFS8" s="655"/>
      <c r="FFT8" s="655"/>
      <c r="FFU8" s="655"/>
      <c r="FFV8" s="655"/>
      <c r="FFW8" s="655"/>
      <c r="FFX8" s="655"/>
      <c r="FFY8" s="655"/>
      <c r="FFZ8" s="655"/>
      <c r="FGA8" s="655"/>
      <c r="FGB8" s="655"/>
      <c r="FGC8" s="655"/>
      <c r="FGD8" s="655"/>
      <c r="FGE8" s="655"/>
      <c r="FGF8" s="655"/>
      <c r="FGG8" s="655"/>
      <c r="FGH8" s="655"/>
      <c r="FGI8" s="655"/>
      <c r="FGJ8" s="655"/>
      <c r="FGK8" s="655"/>
      <c r="FGL8" s="655"/>
      <c r="FGM8" s="655"/>
      <c r="FGN8" s="655"/>
      <c r="FGO8" s="655"/>
      <c r="FGP8" s="655"/>
      <c r="FGQ8" s="655"/>
      <c r="FGR8" s="655"/>
      <c r="FGS8" s="655"/>
      <c r="FGT8" s="655"/>
      <c r="FGU8" s="655"/>
      <c r="FGV8" s="655"/>
      <c r="FGW8" s="655"/>
      <c r="FGX8" s="655"/>
      <c r="FGY8" s="655"/>
      <c r="FGZ8" s="655"/>
      <c r="FHA8" s="655"/>
      <c r="FHB8" s="655"/>
      <c r="FHC8" s="655"/>
      <c r="FHD8" s="655"/>
      <c r="FHE8" s="655"/>
      <c r="FHF8" s="655"/>
      <c r="FHG8" s="655"/>
      <c r="FHH8" s="655"/>
      <c r="FHI8" s="655"/>
      <c r="FHJ8" s="655"/>
      <c r="FHK8" s="655"/>
      <c r="FHL8" s="655"/>
      <c r="FHM8" s="655"/>
      <c r="FHN8" s="655"/>
      <c r="FHO8" s="655"/>
      <c r="FHP8" s="655"/>
      <c r="FHQ8" s="655"/>
      <c r="FHR8" s="655"/>
      <c r="FHS8" s="655"/>
      <c r="FHT8" s="655"/>
      <c r="FHU8" s="655"/>
      <c r="FHV8" s="655"/>
      <c r="FHW8" s="655"/>
      <c r="FHX8" s="655"/>
      <c r="FHY8" s="655"/>
      <c r="FHZ8" s="655"/>
      <c r="FIA8" s="655"/>
      <c r="FIB8" s="655"/>
      <c r="FIC8" s="655"/>
      <c r="FID8" s="655"/>
      <c r="FIE8" s="655"/>
      <c r="FIF8" s="655"/>
      <c r="FIG8" s="655"/>
      <c r="FIH8" s="655"/>
      <c r="FII8" s="655"/>
      <c r="FIJ8" s="655"/>
      <c r="FIK8" s="655"/>
      <c r="FIL8" s="655"/>
      <c r="FIM8" s="655"/>
      <c r="FIN8" s="655"/>
      <c r="FIO8" s="655"/>
      <c r="FIP8" s="655"/>
      <c r="FIQ8" s="655"/>
      <c r="FIR8" s="655"/>
      <c r="FIS8" s="655"/>
      <c r="FIT8" s="655"/>
      <c r="FIU8" s="655"/>
      <c r="FIV8" s="655"/>
      <c r="FIW8" s="655"/>
      <c r="FIX8" s="655"/>
      <c r="FIY8" s="655"/>
      <c r="FIZ8" s="655"/>
      <c r="FJA8" s="655"/>
      <c r="FJB8" s="655"/>
      <c r="FJC8" s="655"/>
      <c r="FJD8" s="655"/>
      <c r="FJE8" s="655"/>
      <c r="FJF8" s="655"/>
      <c r="FJG8" s="655"/>
      <c r="FJH8" s="655"/>
      <c r="FJI8" s="655"/>
      <c r="FJJ8" s="655"/>
      <c r="FJK8" s="655"/>
      <c r="FJL8" s="655"/>
      <c r="FJM8" s="655"/>
      <c r="FJN8" s="655"/>
      <c r="FJO8" s="655"/>
      <c r="FJP8" s="655"/>
      <c r="FJQ8" s="655"/>
      <c r="FJR8" s="655"/>
      <c r="FJS8" s="655"/>
      <c r="FJT8" s="655"/>
      <c r="FJU8" s="655"/>
      <c r="FJV8" s="655"/>
      <c r="FJW8" s="655"/>
      <c r="FJX8" s="655"/>
      <c r="FJY8" s="655"/>
      <c r="FJZ8" s="655"/>
      <c r="FKA8" s="655"/>
      <c r="FKB8" s="655"/>
      <c r="FKC8" s="655"/>
      <c r="FKD8" s="655"/>
      <c r="FKE8" s="655"/>
      <c r="FKF8" s="655"/>
      <c r="FKG8" s="655"/>
      <c r="FKH8" s="655"/>
      <c r="FKI8" s="655"/>
      <c r="FKJ8" s="655"/>
      <c r="FKK8" s="655"/>
      <c r="FKL8" s="655"/>
      <c r="FKM8" s="655"/>
      <c r="FKN8" s="655"/>
      <c r="FKO8" s="655"/>
      <c r="FKP8" s="655"/>
      <c r="FKQ8" s="655"/>
      <c r="FKR8" s="655"/>
      <c r="FKS8" s="655"/>
      <c r="FKT8" s="655"/>
      <c r="FKU8" s="655"/>
      <c r="FKV8" s="655"/>
      <c r="FKW8" s="655"/>
      <c r="FKX8" s="655"/>
      <c r="FKY8" s="655"/>
      <c r="FKZ8" s="655"/>
      <c r="FLA8" s="655"/>
      <c r="FLB8" s="655"/>
      <c r="FLC8" s="655"/>
      <c r="FLD8" s="655"/>
      <c r="FLE8" s="655"/>
      <c r="FLF8" s="655"/>
      <c r="FLG8" s="655"/>
      <c r="FLH8" s="655"/>
      <c r="FLI8" s="655"/>
      <c r="FLJ8" s="655"/>
      <c r="FLK8" s="655"/>
      <c r="FLL8" s="655"/>
      <c r="FLM8" s="655"/>
      <c r="FLN8" s="655"/>
      <c r="FLO8" s="655"/>
      <c r="FLP8" s="655"/>
      <c r="FLQ8" s="655"/>
      <c r="FLR8" s="655"/>
      <c r="FLS8" s="655"/>
      <c r="FLT8" s="655"/>
      <c r="FLU8" s="655"/>
      <c r="FLV8" s="655"/>
      <c r="FLW8" s="655"/>
      <c r="FLX8" s="655"/>
      <c r="FLY8" s="655"/>
      <c r="FLZ8" s="655"/>
      <c r="FMA8" s="655"/>
      <c r="FMB8" s="655"/>
      <c r="FMC8" s="655"/>
      <c r="FMD8" s="655"/>
      <c r="FME8" s="655"/>
      <c r="FMF8" s="655"/>
      <c r="FMG8" s="655"/>
      <c r="FMH8" s="655"/>
      <c r="FMI8" s="655"/>
      <c r="FMJ8" s="655"/>
      <c r="FMK8" s="655"/>
      <c r="FML8" s="655"/>
      <c r="FMM8" s="655"/>
      <c r="FMN8" s="655"/>
      <c r="FMO8" s="655"/>
      <c r="FMP8" s="655"/>
      <c r="FMQ8" s="655"/>
      <c r="FMR8" s="655"/>
      <c r="FMS8" s="655"/>
      <c r="FMT8" s="655"/>
      <c r="FMU8" s="655"/>
      <c r="FMV8" s="655"/>
      <c r="FMW8" s="655"/>
      <c r="FMX8" s="655"/>
      <c r="FMY8" s="655"/>
      <c r="FMZ8" s="655"/>
      <c r="FNA8" s="655"/>
      <c r="FNB8" s="655"/>
      <c r="FNC8" s="655"/>
      <c r="FND8" s="655"/>
      <c r="FNE8" s="655"/>
      <c r="FNF8" s="655"/>
      <c r="FNG8" s="655"/>
      <c r="FNH8" s="655"/>
      <c r="FNI8" s="655"/>
      <c r="FNJ8" s="655"/>
      <c r="FNK8" s="655"/>
      <c r="FNL8" s="655"/>
      <c r="FNM8" s="655"/>
      <c r="FNN8" s="655"/>
      <c r="FNO8" s="655"/>
      <c r="FNP8" s="655"/>
      <c r="FNQ8" s="655"/>
      <c r="FNR8" s="655"/>
      <c r="FNS8" s="655"/>
      <c r="FNT8" s="655"/>
      <c r="FNU8" s="655"/>
      <c r="FNV8" s="655"/>
      <c r="FNW8" s="655"/>
      <c r="FNX8" s="655"/>
      <c r="FNY8" s="655"/>
      <c r="FNZ8" s="655"/>
      <c r="FOA8" s="655"/>
      <c r="FOB8" s="655"/>
      <c r="FOC8" s="655"/>
      <c r="FOD8" s="655"/>
      <c r="FOE8" s="655"/>
      <c r="FOF8" s="655"/>
      <c r="FOG8" s="655"/>
      <c r="FOH8" s="655"/>
      <c r="FOI8" s="655"/>
      <c r="FOJ8" s="655"/>
      <c r="FOK8" s="655"/>
      <c r="FOL8" s="655"/>
      <c r="FOM8" s="655"/>
      <c r="FON8" s="655"/>
      <c r="FOO8" s="655"/>
      <c r="FOP8" s="655"/>
      <c r="FOQ8" s="655"/>
      <c r="FOR8" s="655"/>
      <c r="FOS8" s="655"/>
      <c r="FOT8" s="655"/>
      <c r="FOU8" s="655"/>
      <c r="FOV8" s="655"/>
      <c r="FOW8" s="655"/>
      <c r="FOX8" s="655"/>
      <c r="FOY8" s="655"/>
      <c r="FOZ8" s="655"/>
      <c r="FPA8" s="655"/>
      <c r="FPB8" s="655"/>
      <c r="FPC8" s="655"/>
      <c r="FPD8" s="655"/>
      <c r="FPE8" s="655"/>
      <c r="FPF8" s="655"/>
      <c r="FPG8" s="655"/>
      <c r="FPH8" s="655"/>
      <c r="FPI8" s="655"/>
      <c r="FPJ8" s="655"/>
      <c r="FPK8" s="655"/>
      <c r="FPL8" s="655"/>
      <c r="FPM8" s="655"/>
      <c r="FPN8" s="655"/>
      <c r="FPO8" s="655"/>
      <c r="FPP8" s="655"/>
      <c r="FPQ8" s="655"/>
      <c r="FPR8" s="655"/>
      <c r="FPS8" s="655"/>
      <c r="FPT8" s="655"/>
      <c r="FPU8" s="655"/>
      <c r="FPV8" s="655"/>
      <c r="FPW8" s="655"/>
      <c r="FPX8" s="655"/>
      <c r="FPY8" s="655"/>
      <c r="FPZ8" s="655"/>
      <c r="FQA8" s="655"/>
      <c r="FQB8" s="655"/>
      <c r="FQC8" s="655"/>
      <c r="FQD8" s="655"/>
      <c r="FQE8" s="655"/>
      <c r="FQF8" s="655"/>
      <c r="FQG8" s="655"/>
      <c r="FQH8" s="655"/>
      <c r="FQI8" s="655"/>
      <c r="FQJ8" s="655"/>
      <c r="FQK8" s="655"/>
      <c r="FQL8" s="655"/>
      <c r="FQM8" s="655"/>
      <c r="FQN8" s="655"/>
      <c r="FQO8" s="655"/>
      <c r="FQP8" s="655"/>
      <c r="FQQ8" s="655"/>
      <c r="FQR8" s="655"/>
      <c r="FQS8" s="655"/>
      <c r="FQT8" s="655"/>
      <c r="FQU8" s="655"/>
      <c r="FQV8" s="655"/>
      <c r="FQW8" s="655"/>
      <c r="FQX8" s="655"/>
      <c r="FQY8" s="655"/>
      <c r="FQZ8" s="655"/>
      <c r="FRA8" s="655"/>
      <c r="FRB8" s="655"/>
      <c r="FRC8" s="655"/>
      <c r="FRD8" s="655"/>
      <c r="FRE8" s="655"/>
      <c r="FRF8" s="655"/>
      <c r="FRG8" s="655"/>
      <c r="FRH8" s="655"/>
      <c r="FRI8" s="655"/>
      <c r="FRJ8" s="655"/>
      <c r="FRK8" s="655"/>
      <c r="FRL8" s="655"/>
      <c r="FRM8" s="655"/>
      <c r="FRN8" s="655"/>
      <c r="FRO8" s="655"/>
      <c r="FRP8" s="655"/>
      <c r="FRQ8" s="655"/>
      <c r="FRR8" s="655"/>
      <c r="FRS8" s="655"/>
      <c r="FRT8" s="655"/>
      <c r="FRU8" s="655"/>
      <c r="FRV8" s="655"/>
      <c r="FRW8" s="655"/>
      <c r="FRX8" s="655"/>
      <c r="FRY8" s="655"/>
      <c r="FRZ8" s="655"/>
      <c r="FSA8" s="655"/>
      <c r="FSB8" s="655"/>
      <c r="FSC8" s="655"/>
      <c r="FSD8" s="655"/>
      <c r="FSE8" s="655"/>
      <c r="FSF8" s="655"/>
      <c r="FSG8" s="655"/>
      <c r="FSH8" s="655"/>
      <c r="FSI8" s="655"/>
      <c r="FSJ8" s="655"/>
      <c r="FSK8" s="655"/>
      <c r="FSL8" s="655"/>
      <c r="FSM8" s="655"/>
      <c r="FSN8" s="655"/>
      <c r="FSO8" s="655"/>
      <c r="FSP8" s="655"/>
      <c r="FSQ8" s="655"/>
      <c r="FSR8" s="655"/>
      <c r="FSS8" s="655"/>
      <c r="FST8" s="655"/>
      <c r="FSU8" s="655"/>
      <c r="FSV8" s="655"/>
      <c r="FSW8" s="655"/>
      <c r="FSX8" s="655"/>
      <c r="FSY8" s="655"/>
      <c r="FSZ8" s="655"/>
      <c r="FTA8" s="655"/>
      <c r="FTB8" s="655"/>
      <c r="FTC8" s="655"/>
      <c r="FTD8" s="655"/>
      <c r="FTE8" s="655"/>
      <c r="FTF8" s="655"/>
      <c r="FTG8" s="655"/>
      <c r="FTH8" s="655"/>
      <c r="FTI8" s="655"/>
      <c r="FTJ8" s="655"/>
      <c r="FTK8" s="655"/>
      <c r="FTL8" s="655"/>
      <c r="FTM8" s="655"/>
      <c r="FTN8" s="655"/>
      <c r="FTO8" s="655"/>
      <c r="FTP8" s="655"/>
      <c r="FTQ8" s="655"/>
      <c r="FTR8" s="655"/>
      <c r="FTS8" s="655"/>
      <c r="FTT8" s="655"/>
      <c r="FTU8" s="655"/>
      <c r="FTV8" s="655"/>
      <c r="FTW8" s="655"/>
      <c r="FTX8" s="655"/>
      <c r="FTY8" s="655"/>
      <c r="FTZ8" s="655"/>
      <c r="FUA8" s="655"/>
      <c r="FUB8" s="655"/>
      <c r="FUC8" s="655"/>
      <c r="FUD8" s="655"/>
      <c r="FUE8" s="655"/>
      <c r="FUF8" s="655"/>
      <c r="FUG8" s="655"/>
      <c r="FUH8" s="655"/>
      <c r="FUI8" s="655"/>
      <c r="FUJ8" s="655"/>
      <c r="FUK8" s="655"/>
      <c r="FUL8" s="655"/>
      <c r="FUM8" s="655"/>
      <c r="FUN8" s="655"/>
      <c r="FUO8" s="655"/>
      <c r="FUP8" s="655"/>
      <c r="FUQ8" s="655"/>
      <c r="FUR8" s="655"/>
      <c r="FUS8" s="655"/>
      <c r="FUT8" s="655"/>
      <c r="FUU8" s="655"/>
      <c r="FUV8" s="655"/>
      <c r="FUW8" s="655"/>
      <c r="FUX8" s="655"/>
      <c r="FUY8" s="655"/>
      <c r="FUZ8" s="655"/>
      <c r="FVA8" s="655"/>
      <c r="FVB8" s="655"/>
      <c r="FVC8" s="655"/>
      <c r="FVD8" s="655"/>
      <c r="FVE8" s="655"/>
      <c r="FVF8" s="655"/>
      <c r="FVG8" s="655"/>
      <c r="FVH8" s="655"/>
      <c r="FVI8" s="655"/>
      <c r="FVJ8" s="655"/>
      <c r="FVK8" s="655"/>
      <c r="FVL8" s="655"/>
      <c r="FVM8" s="655"/>
      <c r="FVN8" s="655"/>
      <c r="FVO8" s="655"/>
      <c r="FVP8" s="655"/>
      <c r="FVQ8" s="655"/>
      <c r="FVR8" s="655"/>
      <c r="FVS8" s="655"/>
      <c r="FVT8" s="655"/>
      <c r="FVU8" s="655"/>
      <c r="FVV8" s="655"/>
      <c r="FVW8" s="655"/>
      <c r="FVX8" s="655"/>
      <c r="FVY8" s="655"/>
      <c r="FVZ8" s="655"/>
      <c r="FWA8" s="655"/>
      <c r="FWB8" s="655"/>
      <c r="FWC8" s="655"/>
      <c r="FWD8" s="655"/>
      <c r="FWE8" s="655"/>
      <c r="FWF8" s="655"/>
      <c r="FWG8" s="655"/>
      <c r="FWH8" s="655"/>
      <c r="FWI8" s="655"/>
      <c r="FWJ8" s="655"/>
      <c r="FWK8" s="655"/>
      <c r="FWL8" s="655"/>
      <c r="FWM8" s="655"/>
      <c r="FWN8" s="655"/>
      <c r="FWO8" s="655"/>
      <c r="FWP8" s="655"/>
      <c r="FWQ8" s="655"/>
      <c r="FWR8" s="655"/>
      <c r="FWS8" s="655"/>
      <c r="FWT8" s="655"/>
      <c r="FWU8" s="655"/>
      <c r="FWV8" s="655"/>
      <c r="FWW8" s="655"/>
      <c r="FWX8" s="655"/>
      <c r="FWY8" s="655"/>
      <c r="FWZ8" s="655"/>
      <c r="FXA8" s="655"/>
      <c r="FXB8" s="655"/>
      <c r="FXC8" s="655"/>
      <c r="FXD8" s="655"/>
      <c r="FXE8" s="655"/>
      <c r="FXF8" s="655"/>
      <c r="FXG8" s="655"/>
      <c r="FXH8" s="655"/>
      <c r="FXI8" s="655"/>
      <c r="FXJ8" s="655"/>
      <c r="FXK8" s="655"/>
      <c r="FXL8" s="655"/>
      <c r="FXM8" s="655"/>
      <c r="FXN8" s="655"/>
      <c r="FXO8" s="655"/>
      <c r="FXP8" s="655"/>
      <c r="FXQ8" s="655"/>
      <c r="FXR8" s="655"/>
      <c r="FXS8" s="655"/>
      <c r="FXT8" s="655"/>
      <c r="FXU8" s="655"/>
      <c r="FXV8" s="655"/>
      <c r="FXW8" s="655"/>
      <c r="FXX8" s="655"/>
      <c r="FXY8" s="655"/>
      <c r="FXZ8" s="655"/>
      <c r="FYA8" s="655"/>
      <c r="FYB8" s="655"/>
      <c r="FYC8" s="655"/>
      <c r="FYD8" s="655"/>
      <c r="FYE8" s="655"/>
      <c r="FYF8" s="655"/>
      <c r="FYG8" s="655"/>
      <c r="FYH8" s="655"/>
      <c r="FYI8" s="655"/>
      <c r="FYJ8" s="655"/>
      <c r="FYK8" s="655"/>
      <c r="FYL8" s="655"/>
      <c r="FYM8" s="655"/>
      <c r="FYN8" s="655"/>
      <c r="FYO8" s="655"/>
      <c r="FYP8" s="655"/>
      <c r="FYQ8" s="655"/>
      <c r="FYR8" s="655"/>
      <c r="FYS8" s="655"/>
      <c r="FYT8" s="655"/>
      <c r="FYU8" s="655"/>
      <c r="FYV8" s="655"/>
      <c r="FYW8" s="655"/>
      <c r="FYX8" s="655"/>
      <c r="FYY8" s="655"/>
      <c r="FYZ8" s="655"/>
      <c r="FZA8" s="655"/>
      <c r="FZB8" s="655"/>
      <c r="FZC8" s="655"/>
      <c r="FZD8" s="655"/>
      <c r="FZE8" s="655"/>
      <c r="FZF8" s="655"/>
      <c r="FZG8" s="655"/>
      <c r="FZH8" s="655"/>
      <c r="FZI8" s="655"/>
      <c r="FZJ8" s="655"/>
      <c r="FZK8" s="655"/>
      <c r="FZL8" s="655"/>
      <c r="FZM8" s="655"/>
      <c r="FZN8" s="655"/>
      <c r="FZO8" s="655"/>
      <c r="FZP8" s="655"/>
      <c r="FZQ8" s="655"/>
      <c r="FZR8" s="655"/>
      <c r="FZS8" s="655"/>
      <c r="FZT8" s="655"/>
      <c r="FZU8" s="655"/>
      <c r="FZV8" s="655"/>
      <c r="FZW8" s="655"/>
      <c r="FZX8" s="655"/>
      <c r="FZY8" s="655"/>
      <c r="FZZ8" s="655"/>
      <c r="GAA8" s="655"/>
      <c r="GAB8" s="655"/>
      <c r="GAC8" s="655"/>
      <c r="GAD8" s="655"/>
      <c r="GAE8" s="655"/>
      <c r="GAF8" s="655"/>
      <c r="GAG8" s="655"/>
      <c r="GAH8" s="655"/>
      <c r="GAI8" s="655"/>
      <c r="GAJ8" s="655"/>
      <c r="GAK8" s="655"/>
      <c r="GAL8" s="655"/>
      <c r="GAM8" s="655"/>
      <c r="GAN8" s="655"/>
      <c r="GAO8" s="655"/>
      <c r="GAP8" s="655"/>
      <c r="GAQ8" s="655"/>
      <c r="GAR8" s="655"/>
      <c r="GAS8" s="655"/>
      <c r="GAT8" s="655"/>
      <c r="GAU8" s="655"/>
      <c r="GAV8" s="655"/>
      <c r="GAW8" s="655"/>
      <c r="GAX8" s="655"/>
      <c r="GAY8" s="655"/>
      <c r="GAZ8" s="655"/>
      <c r="GBA8" s="655"/>
      <c r="GBB8" s="655"/>
      <c r="GBC8" s="655"/>
      <c r="GBD8" s="655"/>
      <c r="GBE8" s="655"/>
      <c r="GBF8" s="655"/>
      <c r="GBG8" s="655"/>
      <c r="GBH8" s="655"/>
      <c r="GBI8" s="655"/>
      <c r="GBJ8" s="655"/>
      <c r="GBK8" s="655"/>
      <c r="GBL8" s="655"/>
      <c r="GBM8" s="655"/>
      <c r="GBN8" s="655"/>
      <c r="GBO8" s="655"/>
      <c r="GBP8" s="655"/>
      <c r="GBQ8" s="655"/>
      <c r="GBR8" s="655"/>
      <c r="GBS8" s="655"/>
      <c r="GBT8" s="655"/>
      <c r="GBU8" s="655"/>
      <c r="GBV8" s="655"/>
      <c r="GBW8" s="655"/>
      <c r="GBX8" s="655"/>
      <c r="GBY8" s="655"/>
      <c r="GBZ8" s="655"/>
      <c r="GCA8" s="655"/>
      <c r="GCB8" s="655"/>
      <c r="GCC8" s="655"/>
      <c r="GCD8" s="655"/>
      <c r="GCE8" s="655"/>
      <c r="GCF8" s="655"/>
      <c r="GCG8" s="655"/>
      <c r="GCH8" s="655"/>
      <c r="GCI8" s="655"/>
      <c r="GCJ8" s="655"/>
      <c r="GCK8" s="655"/>
      <c r="GCL8" s="655"/>
      <c r="GCM8" s="655"/>
      <c r="GCN8" s="655"/>
      <c r="GCO8" s="655"/>
      <c r="GCP8" s="655"/>
      <c r="GCQ8" s="655"/>
      <c r="GCR8" s="655"/>
      <c r="GCS8" s="655"/>
      <c r="GCT8" s="655"/>
      <c r="GCU8" s="655"/>
      <c r="GCV8" s="655"/>
      <c r="GCW8" s="655"/>
      <c r="GCX8" s="655"/>
      <c r="GCY8" s="655"/>
      <c r="GCZ8" s="655"/>
      <c r="GDA8" s="655"/>
      <c r="GDB8" s="655"/>
      <c r="GDC8" s="655"/>
      <c r="GDD8" s="655"/>
      <c r="GDE8" s="655"/>
      <c r="GDF8" s="655"/>
      <c r="GDG8" s="655"/>
      <c r="GDH8" s="655"/>
      <c r="GDI8" s="655"/>
      <c r="GDJ8" s="655"/>
      <c r="GDK8" s="655"/>
      <c r="GDL8" s="655"/>
      <c r="GDM8" s="655"/>
      <c r="GDN8" s="655"/>
      <c r="GDO8" s="655"/>
      <c r="GDP8" s="655"/>
      <c r="GDQ8" s="655"/>
      <c r="GDR8" s="655"/>
      <c r="GDS8" s="655"/>
      <c r="GDT8" s="655"/>
      <c r="GDU8" s="655"/>
      <c r="GDV8" s="655"/>
      <c r="GDW8" s="655"/>
      <c r="GDX8" s="655"/>
      <c r="GDY8" s="655"/>
      <c r="GDZ8" s="655"/>
      <c r="GEA8" s="655"/>
      <c r="GEB8" s="655"/>
      <c r="GEC8" s="655"/>
      <c r="GED8" s="655"/>
      <c r="GEE8" s="655"/>
      <c r="GEF8" s="655"/>
      <c r="GEG8" s="655"/>
      <c r="GEH8" s="655"/>
      <c r="GEI8" s="655"/>
      <c r="GEJ8" s="655"/>
      <c r="GEK8" s="655"/>
      <c r="GEL8" s="655"/>
      <c r="GEM8" s="655"/>
      <c r="GEN8" s="655"/>
      <c r="GEO8" s="655"/>
      <c r="GEP8" s="655"/>
      <c r="GEQ8" s="655"/>
      <c r="GER8" s="655"/>
      <c r="GES8" s="655"/>
      <c r="GET8" s="655"/>
      <c r="GEU8" s="655"/>
      <c r="GEV8" s="655"/>
      <c r="GEW8" s="655"/>
      <c r="GEX8" s="655"/>
      <c r="GEY8" s="655"/>
      <c r="GEZ8" s="655"/>
      <c r="GFA8" s="655"/>
      <c r="GFB8" s="655"/>
      <c r="GFC8" s="655"/>
      <c r="GFD8" s="655"/>
      <c r="GFE8" s="655"/>
      <c r="GFF8" s="655"/>
      <c r="GFG8" s="655"/>
      <c r="GFH8" s="655"/>
      <c r="GFI8" s="655"/>
      <c r="GFJ8" s="655"/>
      <c r="GFK8" s="655"/>
      <c r="GFL8" s="655"/>
      <c r="GFM8" s="655"/>
      <c r="GFN8" s="655"/>
      <c r="GFO8" s="655"/>
      <c r="GFP8" s="655"/>
      <c r="GFQ8" s="655"/>
      <c r="GFR8" s="655"/>
      <c r="GFS8" s="655"/>
      <c r="GFT8" s="655"/>
      <c r="GFU8" s="655"/>
      <c r="GFV8" s="655"/>
      <c r="GFW8" s="655"/>
      <c r="GFX8" s="655"/>
      <c r="GFY8" s="655"/>
      <c r="GFZ8" s="655"/>
      <c r="GGA8" s="655"/>
      <c r="GGB8" s="655"/>
      <c r="GGC8" s="655"/>
      <c r="GGD8" s="655"/>
      <c r="GGE8" s="655"/>
      <c r="GGF8" s="655"/>
      <c r="GGG8" s="655"/>
      <c r="GGH8" s="655"/>
      <c r="GGI8" s="655"/>
      <c r="GGJ8" s="655"/>
      <c r="GGK8" s="655"/>
      <c r="GGL8" s="655"/>
      <c r="GGM8" s="655"/>
      <c r="GGN8" s="655"/>
      <c r="GGO8" s="655"/>
      <c r="GGP8" s="655"/>
      <c r="GGQ8" s="655"/>
      <c r="GGR8" s="655"/>
      <c r="GGS8" s="655"/>
      <c r="GGT8" s="655"/>
      <c r="GGU8" s="655"/>
      <c r="GGV8" s="655"/>
      <c r="GGW8" s="655"/>
      <c r="GGX8" s="655"/>
      <c r="GGY8" s="655"/>
      <c r="GGZ8" s="655"/>
      <c r="GHA8" s="655"/>
      <c r="GHB8" s="655"/>
      <c r="GHC8" s="655"/>
      <c r="GHD8" s="655"/>
      <c r="GHE8" s="655"/>
      <c r="GHF8" s="655"/>
      <c r="GHG8" s="655"/>
      <c r="GHH8" s="655"/>
      <c r="GHI8" s="655"/>
      <c r="GHJ8" s="655"/>
      <c r="GHK8" s="655"/>
      <c r="GHL8" s="655"/>
      <c r="GHM8" s="655"/>
      <c r="GHN8" s="655"/>
      <c r="GHO8" s="655"/>
      <c r="GHP8" s="655"/>
      <c r="GHQ8" s="655"/>
      <c r="GHR8" s="655"/>
      <c r="GHS8" s="655"/>
      <c r="GHT8" s="655"/>
      <c r="GHU8" s="655"/>
      <c r="GHV8" s="655"/>
      <c r="GHW8" s="655"/>
      <c r="GHX8" s="655"/>
      <c r="GHY8" s="655"/>
      <c r="GHZ8" s="655"/>
      <c r="GIA8" s="655"/>
      <c r="GIB8" s="655"/>
      <c r="GIC8" s="655"/>
      <c r="GID8" s="655"/>
      <c r="GIE8" s="655"/>
      <c r="GIF8" s="655"/>
      <c r="GIG8" s="655"/>
      <c r="GIH8" s="655"/>
      <c r="GII8" s="655"/>
      <c r="GIJ8" s="655"/>
      <c r="GIK8" s="655"/>
      <c r="GIL8" s="655"/>
      <c r="GIM8" s="655"/>
      <c r="GIN8" s="655"/>
      <c r="GIO8" s="655"/>
      <c r="GIP8" s="655"/>
      <c r="GIQ8" s="655"/>
      <c r="GIR8" s="655"/>
      <c r="GIS8" s="655"/>
      <c r="GIT8" s="655"/>
      <c r="GIU8" s="655"/>
      <c r="GIV8" s="655"/>
      <c r="GIW8" s="655"/>
      <c r="GIX8" s="655"/>
      <c r="GIY8" s="655"/>
      <c r="GIZ8" s="655"/>
      <c r="GJA8" s="655"/>
      <c r="GJB8" s="655"/>
      <c r="GJC8" s="655"/>
      <c r="GJD8" s="655"/>
      <c r="GJE8" s="655"/>
      <c r="GJF8" s="655"/>
      <c r="GJG8" s="655"/>
      <c r="GJH8" s="655"/>
      <c r="GJI8" s="655"/>
      <c r="GJJ8" s="655"/>
      <c r="GJK8" s="655"/>
      <c r="GJL8" s="655"/>
      <c r="GJM8" s="655"/>
      <c r="GJN8" s="655"/>
      <c r="GJO8" s="655"/>
      <c r="GJP8" s="655"/>
      <c r="GJQ8" s="655"/>
      <c r="GJR8" s="655"/>
      <c r="GJS8" s="655"/>
      <c r="GJT8" s="655"/>
      <c r="GJU8" s="655"/>
      <c r="GJV8" s="655"/>
      <c r="GJW8" s="655"/>
      <c r="GJX8" s="655"/>
      <c r="GJY8" s="655"/>
      <c r="GJZ8" s="655"/>
      <c r="GKA8" s="655"/>
      <c r="GKB8" s="655"/>
      <c r="GKC8" s="655"/>
      <c r="GKD8" s="655"/>
      <c r="GKE8" s="655"/>
      <c r="GKF8" s="655"/>
      <c r="GKG8" s="655"/>
      <c r="GKH8" s="655"/>
      <c r="GKI8" s="655"/>
      <c r="GKJ8" s="655"/>
      <c r="GKK8" s="655"/>
      <c r="GKL8" s="655"/>
      <c r="GKM8" s="655"/>
      <c r="GKN8" s="655"/>
      <c r="GKO8" s="655"/>
      <c r="GKP8" s="655"/>
      <c r="GKQ8" s="655"/>
      <c r="GKR8" s="655"/>
      <c r="GKS8" s="655"/>
      <c r="GKT8" s="655"/>
      <c r="GKU8" s="655"/>
      <c r="GKV8" s="655"/>
      <c r="GKW8" s="655"/>
      <c r="GKX8" s="655"/>
      <c r="GKY8" s="655"/>
      <c r="GKZ8" s="655"/>
      <c r="GLA8" s="655"/>
      <c r="GLB8" s="655"/>
      <c r="GLC8" s="655"/>
      <c r="GLD8" s="655"/>
      <c r="GLE8" s="655"/>
      <c r="GLF8" s="655"/>
      <c r="GLG8" s="655"/>
      <c r="GLH8" s="655"/>
      <c r="GLI8" s="655"/>
      <c r="GLJ8" s="655"/>
      <c r="GLK8" s="655"/>
      <c r="GLL8" s="655"/>
      <c r="GLM8" s="655"/>
      <c r="GLN8" s="655"/>
      <c r="GLO8" s="655"/>
      <c r="GLP8" s="655"/>
      <c r="GLQ8" s="655"/>
      <c r="GLR8" s="655"/>
      <c r="GLS8" s="655"/>
      <c r="GLT8" s="655"/>
      <c r="GLU8" s="655"/>
      <c r="GLV8" s="655"/>
      <c r="GLW8" s="655"/>
      <c r="GLX8" s="655"/>
      <c r="GLY8" s="655"/>
      <c r="GLZ8" s="655"/>
      <c r="GMA8" s="655"/>
      <c r="GMB8" s="655"/>
      <c r="GMC8" s="655"/>
      <c r="GMD8" s="655"/>
      <c r="GME8" s="655"/>
      <c r="GMF8" s="655"/>
      <c r="GMG8" s="655"/>
      <c r="GMH8" s="655"/>
      <c r="GMI8" s="655"/>
      <c r="GMJ8" s="655"/>
      <c r="GMK8" s="655"/>
      <c r="GML8" s="655"/>
      <c r="GMM8" s="655"/>
      <c r="GMN8" s="655"/>
      <c r="GMO8" s="655"/>
      <c r="GMP8" s="655"/>
      <c r="GMQ8" s="655"/>
      <c r="GMR8" s="655"/>
      <c r="GMS8" s="655"/>
      <c r="GMT8" s="655"/>
      <c r="GMU8" s="655"/>
      <c r="GMV8" s="655"/>
      <c r="GMW8" s="655"/>
      <c r="GMX8" s="655"/>
      <c r="GMY8" s="655"/>
      <c r="GMZ8" s="655"/>
      <c r="GNA8" s="655"/>
      <c r="GNB8" s="655"/>
      <c r="GNC8" s="655"/>
      <c r="GND8" s="655"/>
      <c r="GNE8" s="655"/>
      <c r="GNF8" s="655"/>
      <c r="GNG8" s="655"/>
      <c r="GNH8" s="655"/>
      <c r="GNI8" s="655"/>
      <c r="GNJ8" s="655"/>
      <c r="GNK8" s="655"/>
      <c r="GNL8" s="655"/>
      <c r="GNM8" s="655"/>
      <c r="GNN8" s="655"/>
      <c r="GNO8" s="655"/>
      <c r="GNP8" s="655"/>
      <c r="GNQ8" s="655"/>
      <c r="GNR8" s="655"/>
      <c r="GNS8" s="655"/>
      <c r="GNT8" s="655"/>
      <c r="GNU8" s="655"/>
      <c r="GNV8" s="655"/>
      <c r="GNW8" s="655"/>
      <c r="GNX8" s="655"/>
      <c r="GNY8" s="655"/>
      <c r="GNZ8" s="655"/>
      <c r="GOA8" s="655"/>
      <c r="GOB8" s="655"/>
      <c r="GOC8" s="655"/>
      <c r="GOD8" s="655"/>
      <c r="GOE8" s="655"/>
      <c r="GOF8" s="655"/>
      <c r="GOG8" s="655"/>
      <c r="GOH8" s="655"/>
      <c r="GOI8" s="655"/>
      <c r="GOJ8" s="655"/>
      <c r="GOK8" s="655"/>
      <c r="GOL8" s="655"/>
      <c r="GOM8" s="655"/>
      <c r="GON8" s="655"/>
      <c r="GOO8" s="655"/>
      <c r="GOP8" s="655"/>
      <c r="GOQ8" s="655"/>
      <c r="GOR8" s="655"/>
      <c r="GOS8" s="655"/>
      <c r="GOT8" s="655"/>
      <c r="GOU8" s="655"/>
      <c r="GOV8" s="655"/>
      <c r="GOW8" s="655"/>
      <c r="GOX8" s="655"/>
      <c r="GOY8" s="655"/>
      <c r="GOZ8" s="655"/>
      <c r="GPA8" s="655"/>
      <c r="GPB8" s="655"/>
      <c r="GPC8" s="655"/>
      <c r="GPD8" s="655"/>
      <c r="GPE8" s="655"/>
      <c r="GPF8" s="655"/>
      <c r="GPG8" s="655"/>
      <c r="GPH8" s="655"/>
      <c r="GPI8" s="655"/>
      <c r="GPJ8" s="655"/>
      <c r="GPK8" s="655"/>
      <c r="GPL8" s="655"/>
      <c r="GPM8" s="655"/>
      <c r="GPN8" s="655"/>
      <c r="GPO8" s="655"/>
      <c r="GPP8" s="655"/>
      <c r="GPQ8" s="655"/>
      <c r="GPR8" s="655"/>
      <c r="GPS8" s="655"/>
      <c r="GPT8" s="655"/>
      <c r="GPU8" s="655"/>
      <c r="GPV8" s="655"/>
      <c r="GPW8" s="655"/>
      <c r="GPX8" s="655"/>
      <c r="GPY8" s="655"/>
      <c r="GPZ8" s="655"/>
      <c r="GQA8" s="655"/>
      <c r="GQB8" s="655"/>
      <c r="GQC8" s="655"/>
      <c r="GQD8" s="655"/>
      <c r="GQE8" s="655"/>
      <c r="GQF8" s="655"/>
      <c r="GQG8" s="655"/>
      <c r="GQH8" s="655"/>
      <c r="GQI8" s="655"/>
      <c r="GQJ8" s="655"/>
      <c r="GQK8" s="655"/>
      <c r="GQL8" s="655"/>
      <c r="GQM8" s="655"/>
      <c r="GQN8" s="655"/>
      <c r="GQO8" s="655"/>
      <c r="GQP8" s="655"/>
      <c r="GQQ8" s="655"/>
      <c r="GQR8" s="655"/>
      <c r="GQS8" s="655"/>
      <c r="GQT8" s="655"/>
      <c r="GQU8" s="655"/>
      <c r="GQV8" s="655"/>
      <c r="GQW8" s="655"/>
      <c r="GQX8" s="655"/>
      <c r="GQY8" s="655"/>
      <c r="GQZ8" s="655"/>
      <c r="GRA8" s="655"/>
      <c r="GRB8" s="655"/>
      <c r="GRC8" s="655"/>
      <c r="GRD8" s="655"/>
      <c r="GRE8" s="655"/>
      <c r="GRF8" s="655"/>
      <c r="GRG8" s="655"/>
      <c r="GRH8" s="655"/>
      <c r="GRI8" s="655"/>
      <c r="GRJ8" s="655"/>
      <c r="GRK8" s="655"/>
      <c r="GRL8" s="655"/>
      <c r="GRM8" s="655"/>
      <c r="GRN8" s="655"/>
      <c r="GRO8" s="655"/>
      <c r="GRP8" s="655"/>
      <c r="GRQ8" s="655"/>
      <c r="GRR8" s="655"/>
      <c r="GRS8" s="655"/>
      <c r="GRT8" s="655"/>
      <c r="GRU8" s="655"/>
      <c r="GRV8" s="655"/>
      <c r="GRW8" s="655"/>
      <c r="GRX8" s="655"/>
      <c r="GRY8" s="655"/>
      <c r="GRZ8" s="655"/>
      <c r="GSA8" s="655"/>
      <c r="GSB8" s="655"/>
      <c r="GSC8" s="655"/>
      <c r="GSD8" s="655"/>
      <c r="GSE8" s="655"/>
      <c r="GSF8" s="655"/>
      <c r="GSG8" s="655"/>
      <c r="GSH8" s="655"/>
      <c r="GSI8" s="655"/>
      <c r="GSJ8" s="655"/>
      <c r="GSK8" s="655"/>
      <c r="GSL8" s="655"/>
      <c r="GSM8" s="655"/>
      <c r="GSN8" s="655"/>
      <c r="GSO8" s="655"/>
      <c r="GSP8" s="655"/>
      <c r="GSQ8" s="655"/>
      <c r="GSR8" s="655"/>
      <c r="GSS8" s="655"/>
      <c r="GST8" s="655"/>
      <c r="GSU8" s="655"/>
      <c r="GSV8" s="655"/>
      <c r="GSW8" s="655"/>
      <c r="GSX8" s="655"/>
      <c r="GSY8" s="655"/>
      <c r="GSZ8" s="655"/>
      <c r="GTA8" s="655"/>
      <c r="GTB8" s="655"/>
      <c r="GTC8" s="655"/>
      <c r="GTD8" s="655"/>
      <c r="GTE8" s="655"/>
      <c r="GTF8" s="655"/>
      <c r="GTG8" s="655"/>
      <c r="GTH8" s="655"/>
      <c r="GTI8" s="655"/>
      <c r="GTJ8" s="655"/>
      <c r="GTK8" s="655"/>
      <c r="GTL8" s="655"/>
      <c r="GTM8" s="655"/>
      <c r="GTN8" s="655"/>
      <c r="GTO8" s="655"/>
      <c r="GTP8" s="655"/>
      <c r="GTQ8" s="655"/>
      <c r="GTR8" s="655"/>
      <c r="GTS8" s="655"/>
      <c r="GTT8" s="655"/>
      <c r="GTU8" s="655"/>
      <c r="GTV8" s="655"/>
      <c r="GTW8" s="655"/>
      <c r="GTX8" s="655"/>
      <c r="GTY8" s="655"/>
      <c r="GTZ8" s="655"/>
      <c r="GUA8" s="655"/>
      <c r="GUB8" s="655"/>
      <c r="GUC8" s="655"/>
      <c r="GUD8" s="655"/>
      <c r="GUE8" s="655"/>
      <c r="GUF8" s="655"/>
      <c r="GUG8" s="655"/>
      <c r="GUH8" s="655"/>
      <c r="GUI8" s="655"/>
      <c r="GUJ8" s="655"/>
      <c r="GUK8" s="655"/>
      <c r="GUL8" s="655"/>
      <c r="GUM8" s="655"/>
      <c r="GUN8" s="655"/>
      <c r="GUO8" s="655"/>
      <c r="GUP8" s="655"/>
      <c r="GUQ8" s="655"/>
      <c r="GUR8" s="655"/>
      <c r="GUS8" s="655"/>
      <c r="GUT8" s="655"/>
      <c r="GUU8" s="655"/>
      <c r="GUV8" s="655"/>
      <c r="GUW8" s="655"/>
      <c r="GUX8" s="655"/>
      <c r="GUY8" s="655"/>
      <c r="GUZ8" s="655"/>
      <c r="GVA8" s="655"/>
      <c r="GVB8" s="655"/>
      <c r="GVC8" s="655"/>
      <c r="GVD8" s="655"/>
      <c r="GVE8" s="655"/>
      <c r="GVF8" s="655"/>
      <c r="GVG8" s="655"/>
      <c r="GVH8" s="655"/>
      <c r="GVI8" s="655"/>
      <c r="GVJ8" s="655"/>
      <c r="GVK8" s="655"/>
      <c r="GVL8" s="655"/>
      <c r="GVM8" s="655"/>
      <c r="GVN8" s="655"/>
      <c r="GVO8" s="655"/>
      <c r="GVP8" s="655"/>
      <c r="GVQ8" s="655"/>
      <c r="GVR8" s="655"/>
      <c r="GVS8" s="655"/>
      <c r="GVT8" s="655"/>
      <c r="GVU8" s="655"/>
      <c r="GVV8" s="655"/>
      <c r="GVW8" s="655"/>
      <c r="GVX8" s="655"/>
      <c r="GVY8" s="655"/>
      <c r="GVZ8" s="655"/>
      <c r="GWA8" s="655"/>
      <c r="GWB8" s="655"/>
      <c r="GWC8" s="655"/>
      <c r="GWD8" s="655"/>
      <c r="GWE8" s="655"/>
      <c r="GWF8" s="655"/>
      <c r="GWG8" s="655"/>
      <c r="GWH8" s="655"/>
      <c r="GWI8" s="655"/>
      <c r="GWJ8" s="655"/>
      <c r="GWK8" s="655"/>
      <c r="GWL8" s="655"/>
      <c r="GWM8" s="655"/>
      <c r="GWN8" s="655"/>
      <c r="GWO8" s="655"/>
      <c r="GWP8" s="655"/>
      <c r="GWQ8" s="655"/>
      <c r="GWR8" s="655"/>
      <c r="GWS8" s="655"/>
      <c r="GWT8" s="655"/>
      <c r="GWU8" s="655"/>
      <c r="GWV8" s="655"/>
      <c r="GWW8" s="655"/>
      <c r="GWX8" s="655"/>
      <c r="GWY8" s="655"/>
      <c r="GWZ8" s="655"/>
      <c r="GXA8" s="655"/>
      <c r="GXB8" s="655"/>
      <c r="GXC8" s="655"/>
      <c r="GXD8" s="655"/>
      <c r="GXE8" s="655"/>
      <c r="GXF8" s="655"/>
      <c r="GXG8" s="655"/>
      <c r="GXH8" s="655"/>
      <c r="GXI8" s="655"/>
      <c r="GXJ8" s="655"/>
      <c r="GXK8" s="655"/>
      <c r="GXL8" s="655"/>
      <c r="GXM8" s="655"/>
      <c r="GXN8" s="655"/>
      <c r="GXO8" s="655"/>
      <c r="GXP8" s="655"/>
      <c r="GXQ8" s="655"/>
      <c r="GXR8" s="655"/>
      <c r="GXS8" s="655"/>
      <c r="GXT8" s="655"/>
      <c r="GXU8" s="655"/>
      <c r="GXV8" s="655"/>
      <c r="GXW8" s="655"/>
      <c r="GXX8" s="655"/>
      <c r="GXY8" s="655"/>
      <c r="GXZ8" s="655"/>
      <c r="GYA8" s="655"/>
      <c r="GYB8" s="655"/>
      <c r="GYC8" s="655"/>
      <c r="GYD8" s="655"/>
      <c r="GYE8" s="655"/>
      <c r="GYF8" s="655"/>
      <c r="GYG8" s="655"/>
      <c r="GYH8" s="655"/>
      <c r="GYI8" s="655"/>
      <c r="GYJ8" s="655"/>
      <c r="GYK8" s="655"/>
      <c r="GYL8" s="655"/>
      <c r="GYM8" s="655"/>
      <c r="GYN8" s="655"/>
      <c r="GYO8" s="655"/>
      <c r="GYP8" s="655"/>
      <c r="GYQ8" s="655"/>
      <c r="GYR8" s="655"/>
      <c r="GYS8" s="655"/>
      <c r="GYT8" s="655"/>
      <c r="GYU8" s="655"/>
      <c r="GYV8" s="655"/>
      <c r="GYW8" s="655"/>
      <c r="GYX8" s="655"/>
      <c r="GYY8" s="655"/>
      <c r="GYZ8" s="655"/>
      <c r="GZA8" s="655"/>
      <c r="GZB8" s="655"/>
      <c r="GZC8" s="655"/>
      <c r="GZD8" s="655"/>
      <c r="GZE8" s="655"/>
      <c r="GZF8" s="655"/>
      <c r="GZG8" s="655"/>
      <c r="GZH8" s="655"/>
      <c r="GZI8" s="655"/>
      <c r="GZJ8" s="655"/>
      <c r="GZK8" s="655"/>
      <c r="GZL8" s="655"/>
      <c r="GZM8" s="655"/>
      <c r="GZN8" s="655"/>
      <c r="GZO8" s="655"/>
      <c r="GZP8" s="655"/>
      <c r="GZQ8" s="655"/>
      <c r="GZR8" s="655"/>
      <c r="GZS8" s="655"/>
      <c r="GZT8" s="655"/>
      <c r="GZU8" s="655"/>
      <c r="GZV8" s="655"/>
      <c r="GZW8" s="655"/>
      <c r="GZX8" s="655"/>
      <c r="GZY8" s="655"/>
      <c r="GZZ8" s="655"/>
      <c r="HAA8" s="655"/>
      <c r="HAB8" s="655"/>
      <c r="HAC8" s="655"/>
      <c r="HAD8" s="655"/>
      <c r="HAE8" s="655"/>
      <c r="HAF8" s="655"/>
      <c r="HAG8" s="655"/>
      <c r="HAH8" s="655"/>
      <c r="HAI8" s="655"/>
      <c r="HAJ8" s="655"/>
      <c r="HAK8" s="655"/>
      <c r="HAL8" s="655"/>
      <c r="HAM8" s="655"/>
      <c r="HAN8" s="655"/>
      <c r="HAO8" s="655"/>
      <c r="HAP8" s="655"/>
      <c r="HAQ8" s="655"/>
      <c r="HAR8" s="655"/>
      <c r="HAS8" s="655"/>
      <c r="HAT8" s="655"/>
      <c r="HAU8" s="655"/>
      <c r="HAV8" s="655"/>
      <c r="HAW8" s="655"/>
      <c r="HAX8" s="655"/>
      <c r="HAY8" s="655"/>
      <c r="HAZ8" s="655"/>
      <c r="HBA8" s="655"/>
      <c r="HBB8" s="655"/>
      <c r="HBC8" s="655"/>
      <c r="HBD8" s="655"/>
      <c r="HBE8" s="655"/>
      <c r="HBF8" s="655"/>
      <c r="HBG8" s="655"/>
      <c r="HBH8" s="655"/>
      <c r="HBI8" s="655"/>
      <c r="HBJ8" s="655"/>
      <c r="HBK8" s="655"/>
      <c r="HBL8" s="655"/>
      <c r="HBM8" s="655"/>
      <c r="HBN8" s="655"/>
      <c r="HBO8" s="655"/>
      <c r="HBP8" s="655"/>
      <c r="HBQ8" s="655"/>
      <c r="HBR8" s="655"/>
      <c r="HBS8" s="655"/>
      <c r="HBT8" s="655"/>
      <c r="HBU8" s="655"/>
      <c r="HBV8" s="655"/>
      <c r="HBW8" s="655"/>
      <c r="HBX8" s="655"/>
      <c r="HBY8" s="655"/>
      <c r="HBZ8" s="655"/>
      <c r="HCA8" s="655"/>
      <c r="HCB8" s="655"/>
      <c r="HCC8" s="655"/>
      <c r="HCD8" s="655"/>
      <c r="HCE8" s="655"/>
      <c r="HCF8" s="655"/>
      <c r="HCG8" s="655"/>
      <c r="HCH8" s="655"/>
      <c r="HCI8" s="655"/>
      <c r="HCJ8" s="655"/>
      <c r="HCK8" s="655"/>
      <c r="HCL8" s="655"/>
      <c r="HCM8" s="655"/>
      <c r="HCN8" s="655"/>
      <c r="HCO8" s="655"/>
      <c r="HCP8" s="655"/>
      <c r="HCQ8" s="655"/>
      <c r="HCR8" s="655"/>
      <c r="HCS8" s="655"/>
      <c r="HCT8" s="655"/>
      <c r="HCU8" s="655"/>
      <c r="HCV8" s="655"/>
      <c r="HCW8" s="655"/>
      <c r="HCX8" s="655"/>
      <c r="HCY8" s="655"/>
      <c r="HCZ8" s="655"/>
      <c r="HDA8" s="655"/>
      <c r="HDB8" s="655"/>
      <c r="HDC8" s="655"/>
      <c r="HDD8" s="655"/>
      <c r="HDE8" s="655"/>
      <c r="HDF8" s="655"/>
      <c r="HDG8" s="655"/>
      <c r="HDH8" s="655"/>
      <c r="HDI8" s="655"/>
      <c r="HDJ8" s="655"/>
      <c r="HDK8" s="655"/>
      <c r="HDL8" s="655"/>
      <c r="HDM8" s="655"/>
      <c r="HDN8" s="655"/>
      <c r="HDO8" s="655"/>
      <c r="HDP8" s="655"/>
      <c r="HDQ8" s="655"/>
      <c r="HDR8" s="655"/>
      <c r="HDS8" s="655"/>
      <c r="HDT8" s="655"/>
      <c r="HDU8" s="655"/>
      <c r="HDV8" s="655"/>
      <c r="HDW8" s="655"/>
      <c r="HDX8" s="655"/>
      <c r="HDY8" s="655"/>
      <c r="HDZ8" s="655"/>
      <c r="HEA8" s="655"/>
      <c r="HEB8" s="655"/>
      <c r="HEC8" s="655"/>
      <c r="HED8" s="655"/>
      <c r="HEE8" s="655"/>
      <c r="HEF8" s="655"/>
      <c r="HEG8" s="655"/>
      <c r="HEH8" s="655"/>
      <c r="HEI8" s="655"/>
      <c r="HEJ8" s="655"/>
      <c r="HEK8" s="655"/>
      <c r="HEL8" s="655"/>
      <c r="HEM8" s="655"/>
      <c r="HEN8" s="655"/>
      <c r="HEO8" s="655"/>
      <c r="HEP8" s="655"/>
      <c r="HEQ8" s="655"/>
      <c r="HER8" s="655"/>
      <c r="HES8" s="655"/>
      <c r="HET8" s="655"/>
      <c r="HEU8" s="655"/>
      <c r="HEV8" s="655"/>
      <c r="HEW8" s="655"/>
      <c r="HEX8" s="655"/>
      <c r="HEY8" s="655"/>
      <c r="HEZ8" s="655"/>
      <c r="HFA8" s="655"/>
      <c r="HFB8" s="655"/>
      <c r="HFC8" s="655"/>
      <c r="HFD8" s="655"/>
      <c r="HFE8" s="655"/>
      <c r="HFF8" s="655"/>
      <c r="HFG8" s="655"/>
      <c r="HFH8" s="655"/>
      <c r="HFI8" s="655"/>
      <c r="HFJ8" s="655"/>
      <c r="HFK8" s="655"/>
      <c r="HFL8" s="655"/>
      <c r="HFM8" s="655"/>
      <c r="HFN8" s="655"/>
      <c r="HFO8" s="655"/>
      <c r="HFP8" s="655"/>
      <c r="HFQ8" s="655"/>
      <c r="HFR8" s="655"/>
      <c r="HFS8" s="655"/>
      <c r="HFT8" s="655"/>
      <c r="HFU8" s="655"/>
      <c r="HFV8" s="655"/>
      <c r="HFW8" s="655"/>
      <c r="HFX8" s="655"/>
      <c r="HFY8" s="655"/>
      <c r="HFZ8" s="655"/>
      <c r="HGA8" s="655"/>
      <c r="HGB8" s="655"/>
      <c r="HGC8" s="655"/>
      <c r="HGD8" s="655"/>
      <c r="HGE8" s="655"/>
      <c r="HGF8" s="655"/>
      <c r="HGG8" s="655"/>
      <c r="HGH8" s="655"/>
      <c r="HGI8" s="655"/>
      <c r="HGJ8" s="655"/>
      <c r="HGK8" s="655"/>
      <c r="HGL8" s="655"/>
      <c r="HGM8" s="655"/>
      <c r="HGN8" s="655"/>
      <c r="HGO8" s="655"/>
      <c r="HGP8" s="655"/>
      <c r="HGQ8" s="655"/>
      <c r="HGR8" s="655"/>
      <c r="HGS8" s="655"/>
      <c r="HGT8" s="655"/>
      <c r="HGU8" s="655"/>
      <c r="HGV8" s="655"/>
      <c r="HGW8" s="655"/>
      <c r="HGX8" s="655"/>
      <c r="HGY8" s="655"/>
      <c r="HGZ8" s="655"/>
      <c r="HHA8" s="655"/>
      <c r="HHB8" s="655"/>
      <c r="HHC8" s="655"/>
      <c r="HHD8" s="655"/>
      <c r="HHE8" s="655"/>
      <c r="HHF8" s="655"/>
      <c r="HHG8" s="655"/>
      <c r="HHH8" s="655"/>
      <c r="HHI8" s="655"/>
      <c r="HHJ8" s="655"/>
      <c r="HHK8" s="655"/>
      <c r="HHL8" s="655"/>
      <c r="HHM8" s="655"/>
      <c r="HHN8" s="655"/>
      <c r="HHO8" s="655"/>
      <c r="HHP8" s="655"/>
      <c r="HHQ8" s="655"/>
      <c r="HHR8" s="655"/>
      <c r="HHS8" s="655"/>
      <c r="HHT8" s="655"/>
      <c r="HHU8" s="655"/>
      <c r="HHV8" s="655"/>
      <c r="HHW8" s="655"/>
      <c r="HHX8" s="655"/>
      <c r="HHY8" s="655"/>
      <c r="HHZ8" s="655"/>
      <c r="HIA8" s="655"/>
      <c r="HIB8" s="655"/>
      <c r="HIC8" s="655"/>
      <c r="HID8" s="655"/>
      <c r="HIE8" s="655"/>
      <c r="HIF8" s="655"/>
      <c r="HIG8" s="655"/>
      <c r="HIH8" s="655"/>
      <c r="HII8" s="655"/>
      <c r="HIJ8" s="655"/>
      <c r="HIK8" s="655"/>
      <c r="HIL8" s="655"/>
      <c r="HIM8" s="655"/>
      <c r="HIN8" s="655"/>
      <c r="HIO8" s="655"/>
      <c r="HIP8" s="655"/>
      <c r="HIQ8" s="655"/>
      <c r="HIR8" s="655"/>
      <c r="HIS8" s="655"/>
      <c r="HIT8" s="655"/>
      <c r="HIU8" s="655"/>
      <c r="HIV8" s="655"/>
      <c r="HIW8" s="655"/>
      <c r="HIX8" s="655"/>
      <c r="HIY8" s="655"/>
      <c r="HIZ8" s="655"/>
      <c r="HJA8" s="655"/>
      <c r="HJB8" s="655"/>
      <c r="HJC8" s="655"/>
      <c r="HJD8" s="655"/>
      <c r="HJE8" s="655"/>
      <c r="HJF8" s="655"/>
      <c r="HJG8" s="655"/>
      <c r="HJH8" s="655"/>
      <c r="HJI8" s="655"/>
      <c r="HJJ8" s="655"/>
      <c r="HJK8" s="655"/>
      <c r="HJL8" s="655"/>
      <c r="HJM8" s="655"/>
      <c r="HJN8" s="655"/>
      <c r="HJO8" s="655"/>
      <c r="HJP8" s="655"/>
      <c r="HJQ8" s="655"/>
      <c r="HJR8" s="655"/>
      <c r="HJS8" s="655"/>
      <c r="HJT8" s="655"/>
      <c r="HJU8" s="655"/>
      <c r="HJV8" s="655"/>
      <c r="HJW8" s="655"/>
      <c r="HJX8" s="655"/>
      <c r="HJY8" s="655"/>
      <c r="HJZ8" s="655"/>
      <c r="HKA8" s="655"/>
      <c r="HKB8" s="655"/>
      <c r="HKC8" s="655"/>
      <c r="HKD8" s="655"/>
      <c r="HKE8" s="655"/>
      <c r="HKF8" s="655"/>
      <c r="HKG8" s="655"/>
      <c r="HKH8" s="655"/>
      <c r="HKI8" s="655"/>
      <c r="HKJ8" s="655"/>
      <c r="HKK8" s="655"/>
      <c r="HKL8" s="655"/>
      <c r="HKM8" s="655"/>
      <c r="HKN8" s="655"/>
      <c r="HKO8" s="655"/>
      <c r="HKP8" s="655"/>
      <c r="HKQ8" s="655"/>
      <c r="HKR8" s="655"/>
      <c r="HKS8" s="655"/>
      <c r="HKT8" s="655"/>
      <c r="HKU8" s="655"/>
      <c r="HKV8" s="655"/>
      <c r="HKW8" s="655"/>
      <c r="HKX8" s="655"/>
      <c r="HKY8" s="655"/>
      <c r="HKZ8" s="655"/>
      <c r="HLA8" s="655"/>
      <c r="HLB8" s="655"/>
      <c r="HLC8" s="655"/>
      <c r="HLD8" s="655"/>
      <c r="HLE8" s="655"/>
      <c r="HLF8" s="655"/>
      <c r="HLG8" s="655"/>
      <c r="HLH8" s="655"/>
      <c r="HLI8" s="655"/>
      <c r="HLJ8" s="655"/>
      <c r="HLK8" s="655"/>
      <c r="HLL8" s="655"/>
      <c r="HLM8" s="655"/>
      <c r="HLN8" s="655"/>
      <c r="HLO8" s="655"/>
      <c r="HLP8" s="655"/>
      <c r="HLQ8" s="655"/>
      <c r="HLR8" s="655"/>
      <c r="HLS8" s="655"/>
      <c r="HLT8" s="655"/>
      <c r="HLU8" s="655"/>
      <c r="HLV8" s="655"/>
      <c r="HLW8" s="655"/>
      <c r="HLX8" s="655"/>
      <c r="HLY8" s="655"/>
      <c r="HLZ8" s="655"/>
      <c r="HMA8" s="655"/>
      <c r="HMB8" s="655"/>
      <c r="HMC8" s="655"/>
      <c r="HMD8" s="655"/>
      <c r="HME8" s="655"/>
      <c r="HMF8" s="655"/>
      <c r="HMG8" s="655"/>
      <c r="HMH8" s="655"/>
      <c r="HMI8" s="655"/>
      <c r="HMJ8" s="655"/>
      <c r="HMK8" s="655"/>
      <c r="HML8" s="655"/>
      <c r="HMM8" s="655"/>
      <c r="HMN8" s="655"/>
      <c r="HMO8" s="655"/>
      <c r="HMP8" s="655"/>
      <c r="HMQ8" s="655"/>
      <c r="HMR8" s="655"/>
      <c r="HMS8" s="655"/>
      <c r="HMT8" s="655"/>
      <c r="HMU8" s="655"/>
      <c r="HMV8" s="655"/>
      <c r="HMW8" s="655"/>
      <c r="HMX8" s="655"/>
      <c r="HMY8" s="655"/>
      <c r="HMZ8" s="655"/>
      <c r="HNA8" s="655"/>
      <c r="HNB8" s="655"/>
      <c r="HNC8" s="655"/>
      <c r="HND8" s="655"/>
      <c r="HNE8" s="655"/>
      <c r="HNF8" s="655"/>
      <c r="HNG8" s="655"/>
      <c r="HNH8" s="655"/>
      <c r="HNI8" s="655"/>
      <c r="HNJ8" s="655"/>
      <c r="HNK8" s="655"/>
      <c r="HNL8" s="655"/>
      <c r="HNM8" s="655"/>
      <c r="HNN8" s="655"/>
      <c r="HNO8" s="655"/>
      <c r="HNP8" s="655"/>
      <c r="HNQ8" s="655"/>
      <c r="HNR8" s="655"/>
      <c r="HNS8" s="655"/>
      <c r="HNT8" s="655"/>
      <c r="HNU8" s="655"/>
      <c r="HNV8" s="655"/>
      <c r="HNW8" s="655"/>
      <c r="HNX8" s="655"/>
      <c r="HNY8" s="655"/>
      <c r="HNZ8" s="655"/>
      <c r="HOA8" s="655"/>
      <c r="HOB8" s="655"/>
      <c r="HOC8" s="655"/>
      <c r="HOD8" s="655"/>
      <c r="HOE8" s="655"/>
      <c r="HOF8" s="655"/>
      <c r="HOG8" s="655"/>
      <c r="HOH8" s="655"/>
      <c r="HOI8" s="655"/>
      <c r="HOJ8" s="655"/>
      <c r="HOK8" s="655"/>
      <c r="HOL8" s="655"/>
      <c r="HOM8" s="655"/>
      <c r="HON8" s="655"/>
      <c r="HOO8" s="655"/>
      <c r="HOP8" s="655"/>
      <c r="HOQ8" s="655"/>
      <c r="HOR8" s="655"/>
      <c r="HOS8" s="655"/>
      <c r="HOT8" s="655"/>
      <c r="HOU8" s="655"/>
      <c r="HOV8" s="655"/>
      <c r="HOW8" s="655"/>
      <c r="HOX8" s="655"/>
      <c r="HOY8" s="655"/>
      <c r="HOZ8" s="655"/>
      <c r="HPA8" s="655"/>
      <c r="HPB8" s="655"/>
      <c r="HPC8" s="655"/>
      <c r="HPD8" s="655"/>
      <c r="HPE8" s="655"/>
      <c r="HPF8" s="655"/>
      <c r="HPG8" s="655"/>
      <c r="HPH8" s="655"/>
      <c r="HPI8" s="655"/>
      <c r="HPJ8" s="655"/>
      <c r="HPK8" s="655"/>
      <c r="HPL8" s="655"/>
      <c r="HPM8" s="655"/>
      <c r="HPN8" s="655"/>
      <c r="HPO8" s="655"/>
      <c r="HPP8" s="655"/>
      <c r="HPQ8" s="655"/>
      <c r="HPR8" s="655"/>
      <c r="HPS8" s="655"/>
      <c r="HPT8" s="655"/>
      <c r="HPU8" s="655"/>
      <c r="HPV8" s="655"/>
      <c r="HPW8" s="655"/>
      <c r="HPX8" s="655"/>
      <c r="HPY8" s="655"/>
      <c r="HPZ8" s="655"/>
      <c r="HQA8" s="655"/>
      <c r="HQB8" s="655"/>
      <c r="HQC8" s="655"/>
      <c r="HQD8" s="655"/>
      <c r="HQE8" s="655"/>
      <c r="HQF8" s="655"/>
      <c r="HQG8" s="655"/>
      <c r="HQH8" s="655"/>
      <c r="HQI8" s="655"/>
      <c r="HQJ8" s="655"/>
      <c r="HQK8" s="655"/>
      <c r="HQL8" s="655"/>
      <c r="HQM8" s="655"/>
      <c r="HQN8" s="655"/>
      <c r="HQO8" s="655"/>
      <c r="HQP8" s="655"/>
      <c r="HQQ8" s="655"/>
      <c r="HQR8" s="655"/>
      <c r="HQS8" s="655"/>
      <c r="HQT8" s="655"/>
      <c r="HQU8" s="655"/>
      <c r="HQV8" s="655"/>
      <c r="HQW8" s="655"/>
      <c r="HQX8" s="655"/>
      <c r="HQY8" s="655"/>
      <c r="HQZ8" s="655"/>
      <c r="HRA8" s="655"/>
      <c r="HRB8" s="655"/>
      <c r="HRC8" s="655"/>
      <c r="HRD8" s="655"/>
      <c r="HRE8" s="655"/>
      <c r="HRF8" s="655"/>
      <c r="HRG8" s="655"/>
      <c r="HRH8" s="655"/>
      <c r="HRI8" s="655"/>
      <c r="HRJ8" s="655"/>
      <c r="HRK8" s="655"/>
      <c r="HRL8" s="655"/>
      <c r="HRM8" s="655"/>
      <c r="HRN8" s="655"/>
      <c r="HRO8" s="655"/>
      <c r="HRP8" s="655"/>
      <c r="HRQ8" s="655"/>
      <c r="HRR8" s="655"/>
      <c r="HRS8" s="655"/>
      <c r="HRT8" s="655"/>
      <c r="HRU8" s="655"/>
      <c r="HRV8" s="655"/>
      <c r="HRW8" s="655"/>
      <c r="HRX8" s="655"/>
      <c r="HRY8" s="655"/>
      <c r="HRZ8" s="655"/>
      <c r="HSA8" s="655"/>
      <c r="HSB8" s="655"/>
      <c r="HSC8" s="655"/>
      <c r="HSD8" s="655"/>
      <c r="HSE8" s="655"/>
      <c r="HSF8" s="655"/>
      <c r="HSG8" s="655"/>
      <c r="HSH8" s="655"/>
      <c r="HSI8" s="655"/>
      <c r="HSJ8" s="655"/>
      <c r="HSK8" s="655"/>
      <c r="HSL8" s="655"/>
      <c r="HSM8" s="655"/>
      <c r="HSN8" s="655"/>
      <c r="HSO8" s="655"/>
      <c r="HSP8" s="655"/>
      <c r="HSQ8" s="655"/>
      <c r="HSR8" s="655"/>
      <c r="HSS8" s="655"/>
      <c r="HST8" s="655"/>
      <c r="HSU8" s="655"/>
      <c r="HSV8" s="655"/>
      <c r="HSW8" s="655"/>
      <c r="HSX8" s="655"/>
      <c r="HSY8" s="655"/>
      <c r="HSZ8" s="655"/>
      <c r="HTA8" s="655"/>
      <c r="HTB8" s="655"/>
      <c r="HTC8" s="655"/>
      <c r="HTD8" s="655"/>
      <c r="HTE8" s="655"/>
      <c r="HTF8" s="655"/>
      <c r="HTG8" s="655"/>
      <c r="HTH8" s="655"/>
      <c r="HTI8" s="655"/>
      <c r="HTJ8" s="655"/>
      <c r="HTK8" s="655"/>
      <c r="HTL8" s="655"/>
      <c r="HTM8" s="655"/>
      <c r="HTN8" s="655"/>
      <c r="HTO8" s="655"/>
      <c r="HTP8" s="655"/>
      <c r="HTQ8" s="655"/>
      <c r="HTR8" s="655"/>
      <c r="HTS8" s="655"/>
      <c r="HTT8" s="655"/>
      <c r="HTU8" s="655"/>
      <c r="HTV8" s="655"/>
      <c r="HTW8" s="655"/>
      <c r="HTX8" s="655"/>
      <c r="HTY8" s="655"/>
      <c r="HTZ8" s="655"/>
      <c r="HUA8" s="655"/>
      <c r="HUB8" s="655"/>
      <c r="HUC8" s="655"/>
      <c r="HUD8" s="655"/>
      <c r="HUE8" s="655"/>
      <c r="HUF8" s="655"/>
      <c r="HUG8" s="655"/>
      <c r="HUH8" s="655"/>
      <c r="HUI8" s="655"/>
      <c r="HUJ8" s="655"/>
      <c r="HUK8" s="655"/>
      <c r="HUL8" s="655"/>
      <c r="HUM8" s="655"/>
      <c r="HUN8" s="655"/>
      <c r="HUO8" s="655"/>
      <c r="HUP8" s="655"/>
      <c r="HUQ8" s="655"/>
      <c r="HUR8" s="655"/>
      <c r="HUS8" s="655"/>
      <c r="HUT8" s="655"/>
      <c r="HUU8" s="655"/>
      <c r="HUV8" s="655"/>
      <c r="HUW8" s="655"/>
      <c r="HUX8" s="655"/>
      <c r="HUY8" s="655"/>
      <c r="HUZ8" s="655"/>
      <c r="HVA8" s="655"/>
      <c r="HVB8" s="655"/>
      <c r="HVC8" s="655"/>
      <c r="HVD8" s="655"/>
      <c r="HVE8" s="655"/>
      <c r="HVF8" s="655"/>
      <c r="HVG8" s="655"/>
      <c r="HVH8" s="655"/>
      <c r="HVI8" s="655"/>
      <c r="HVJ8" s="655"/>
      <c r="HVK8" s="655"/>
      <c r="HVL8" s="655"/>
      <c r="HVM8" s="655"/>
      <c r="HVN8" s="655"/>
      <c r="HVO8" s="655"/>
      <c r="HVP8" s="655"/>
      <c r="HVQ8" s="655"/>
      <c r="HVR8" s="655"/>
      <c r="HVS8" s="655"/>
      <c r="HVT8" s="655"/>
      <c r="HVU8" s="655"/>
      <c r="HVV8" s="655"/>
      <c r="HVW8" s="655"/>
      <c r="HVX8" s="655"/>
      <c r="HVY8" s="655"/>
      <c r="HVZ8" s="655"/>
      <c r="HWA8" s="655"/>
      <c r="HWB8" s="655"/>
      <c r="HWC8" s="655"/>
      <c r="HWD8" s="655"/>
      <c r="HWE8" s="655"/>
      <c r="HWF8" s="655"/>
      <c r="HWG8" s="655"/>
      <c r="HWH8" s="655"/>
      <c r="HWI8" s="655"/>
      <c r="HWJ8" s="655"/>
      <c r="HWK8" s="655"/>
      <c r="HWL8" s="655"/>
      <c r="HWM8" s="655"/>
      <c r="HWN8" s="655"/>
      <c r="HWO8" s="655"/>
      <c r="HWP8" s="655"/>
      <c r="HWQ8" s="655"/>
      <c r="HWR8" s="655"/>
      <c r="HWS8" s="655"/>
      <c r="HWT8" s="655"/>
      <c r="HWU8" s="655"/>
      <c r="HWV8" s="655"/>
      <c r="HWW8" s="655"/>
      <c r="HWX8" s="655"/>
      <c r="HWY8" s="655"/>
      <c r="HWZ8" s="655"/>
      <c r="HXA8" s="655"/>
      <c r="HXB8" s="655"/>
      <c r="HXC8" s="655"/>
      <c r="HXD8" s="655"/>
      <c r="HXE8" s="655"/>
      <c r="HXF8" s="655"/>
      <c r="HXG8" s="655"/>
      <c r="HXH8" s="655"/>
      <c r="HXI8" s="655"/>
      <c r="HXJ8" s="655"/>
      <c r="HXK8" s="655"/>
      <c r="HXL8" s="655"/>
      <c r="HXM8" s="655"/>
      <c r="HXN8" s="655"/>
      <c r="HXO8" s="655"/>
      <c r="HXP8" s="655"/>
      <c r="HXQ8" s="655"/>
      <c r="HXR8" s="655"/>
      <c r="HXS8" s="655"/>
      <c r="HXT8" s="655"/>
      <c r="HXU8" s="655"/>
      <c r="HXV8" s="655"/>
      <c r="HXW8" s="655"/>
      <c r="HXX8" s="655"/>
      <c r="HXY8" s="655"/>
      <c r="HXZ8" s="655"/>
      <c r="HYA8" s="655"/>
      <c r="HYB8" s="655"/>
      <c r="HYC8" s="655"/>
      <c r="HYD8" s="655"/>
      <c r="HYE8" s="655"/>
      <c r="HYF8" s="655"/>
      <c r="HYG8" s="655"/>
      <c r="HYH8" s="655"/>
      <c r="HYI8" s="655"/>
      <c r="HYJ8" s="655"/>
      <c r="HYK8" s="655"/>
      <c r="HYL8" s="655"/>
      <c r="HYM8" s="655"/>
      <c r="HYN8" s="655"/>
      <c r="HYO8" s="655"/>
      <c r="HYP8" s="655"/>
      <c r="HYQ8" s="655"/>
      <c r="HYR8" s="655"/>
      <c r="HYS8" s="655"/>
      <c r="HYT8" s="655"/>
      <c r="HYU8" s="655"/>
      <c r="HYV8" s="655"/>
      <c r="HYW8" s="655"/>
      <c r="HYX8" s="655"/>
      <c r="HYY8" s="655"/>
      <c r="HYZ8" s="655"/>
      <c r="HZA8" s="655"/>
      <c r="HZB8" s="655"/>
      <c r="HZC8" s="655"/>
      <c r="HZD8" s="655"/>
      <c r="HZE8" s="655"/>
      <c r="HZF8" s="655"/>
      <c r="HZG8" s="655"/>
      <c r="HZH8" s="655"/>
      <c r="HZI8" s="655"/>
      <c r="HZJ8" s="655"/>
      <c r="HZK8" s="655"/>
      <c r="HZL8" s="655"/>
      <c r="HZM8" s="655"/>
      <c r="HZN8" s="655"/>
      <c r="HZO8" s="655"/>
      <c r="HZP8" s="655"/>
      <c r="HZQ8" s="655"/>
      <c r="HZR8" s="655"/>
      <c r="HZS8" s="655"/>
      <c r="HZT8" s="655"/>
      <c r="HZU8" s="655"/>
      <c r="HZV8" s="655"/>
      <c r="HZW8" s="655"/>
      <c r="HZX8" s="655"/>
      <c r="HZY8" s="655"/>
      <c r="HZZ8" s="655"/>
      <c r="IAA8" s="655"/>
      <c r="IAB8" s="655"/>
      <c r="IAC8" s="655"/>
      <c r="IAD8" s="655"/>
      <c r="IAE8" s="655"/>
      <c r="IAF8" s="655"/>
      <c r="IAG8" s="655"/>
      <c r="IAH8" s="655"/>
      <c r="IAI8" s="655"/>
      <c r="IAJ8" s="655"/>
      <c r="IAK8" s="655"/>
      <c r="IAL8" s="655"/>
      <c r="IAM8" s="655"/>
      <c r="IAN8" s="655"/>
      <c r="IAO8" s="655"/>
      <c r="IAP8" s="655"/>
      <c r="IAQ8" s="655"/>
      <c r="IAR8" s="655"/>
      <c r="IAS8" s="655"/>
      <c r="IAT8" s="655"/>
      <c r="IAU8" s="655"/>
      <c r="IAV8" s="655"/>
      <c r="IAW8" s="655"/>
      <c r="IAX8" s="655"/>
      <c r="IAY8" s="655"/>
      <c r="IAZ8" s="655"/>
      <c r="IBA8" s="655"/>
      <c r="IBB8" s="655"/>
      <c r="IBC8" s="655"/>
      <c r="IBD8" s="655"/>
      <c r="IBE8" s="655"/>
      <c r="IBF8" s="655"/>
      <c r="IBG8" s="655"/>
      <c r="IBH8" s="655"/>
      <c r="IBI8" s="655"/>
      <c r="IBJ8" s="655"/>
      <c r="IBK8" s="655"/>
      <c r="IBL8" s="655"/>
      <c r="IBM8" s="655"/>
      <c r="IBN8" s="655"/>
      <c r="IBO8" s="655"/>
      <c r="IBP8" s="655"/>
      <c r="IBQ8" s="655"/>
      <c r="IBR8" s="655"/>
      <c r="IBS8" s="655"/>
      <c r="IBT8" s="655"/>
      <c r="IBU8" s="655"/>
      <c r="IBV8" s="655"/>
      <c r="IBW8" s="655"/>
      <c r="IBX8" s="655"/>
      <c r="IBY8" s="655"/>
      <c r="IBZ8" s="655"/>
      <c r="ICA8" s="655"/>
      <c r="ICB8" s="655"/>
      <c r="ICC8" s="655"/>
      <c r="ICD8" s="655"/>
      <c r="ICE8" s="655"/>
      <c r="ICF8" s="655"/>
      <c r="ICG8" s="655"/>
      <c r="ICH8" s="655"/>
      <c r="ICI8" s="655"/>
      <c r="ICJ8" s="655"/>
      <c r="ICK8" s="655"/>
      <c r="ICL8" s="655"/>
      <c r="ICM8" s="655"/>
      <c r="ICN8" s="655"/>
      <c r="ICO8" s="655"/>
      <c r="ICP8" s="655"/>
      <c r="ICQ8" s="655"/>
      <c r="ICR8" s="655"/>
      <c r="ICS8" s="655"/>
      <c r="ICT8" s="655"/>
      <c r="ICU8" s="655"/>
      <c r="ICV8" s="655"/>
      <c r="ICW8" s="655"/>
      <c r="ICX8" s="655"/>
      <c r="ICY8" s="655"/>
      <c r="ICZ8" s="655"/>
      <c r="IDA8" s="655"/>
      <c r="IDB8" s="655"/>
      <c r="IDC8" s="655"/>
      <c r="IDD8" s="655"/>
      <c r="IDE8" s="655"/>
      <c r="IDF8" s="655"/>
      <c r="IDG8" s="655"/>
      <c r="IDH8" s="655"/>
      <c r="IDI8" s="655"/>
      <c r="IDJ8" s="655"/>
      <c r="IDK8" s="655"/>
      <c r="IDL8" s="655"/>
      <c r="IDM8" s="655"/>
      <c r="IDN8" s="655"/>
      <c r="IDO8" s="655"/>
      <c r="IDP8" s="655"/>
      <c r="IDQ8" s="655"/>
      <c r="IDR8" s="655"/>
      <c r="IDS8" s="655"/>
      <c r="IDT8" s="655"/>
      <c r="IDU8" s="655"/>
      <c r="IDV8" s="655"/>
      <c r="IDW8" s="655"/>
      <c r="IDX8" s="655"/>
      <c r="IDY8" s="655"/>
      <c r="IDZ8" s="655"/>
      <c r="IEA8" s="655"/>
      <c r="IEB8" s="655"/>
      <c r="IEC8" s="655"/>
      <c r="IED8" s="655"/>
      <c r="IEE8" s="655"/>
      <c r="IEF8" s="655"/>
      <c r="IEG8" s="655"/>
      <c r="IEH8" s="655"/>
      <c r="IEI8" s="655"/>
      <c r="IEJ8" s="655"/>
      <c r="IEK8" s="655"/>
      <c r="IEL8" s="655"/>
      <c r="IEM8" s="655"/>
      <c r="IEN8" s="655"/>
      <c r="IEO8" s="655"/>
      <c r="IEP8" s="655"/>
      <c r="IEQ8" s="655"/>
      <c r="IER8" s="655"/>
      <c r="IES8" s="655"/>
      <c r="IET8" s="655"/>
      <c r="IEU8" s="655"/>
      <c r="IEV8" s="655"/>
      <c r="IEW8" s="655"/>
      <c r="IEX8" s="655"/>
      <c r="IEY8" s="655"/>
      <c r="IEZ8" s="655"/>
      <c r="IFA8" s="655"/>
      <c r="IFB8" s="655"/>
      <c r="IFC8" s="655"/>
      <c r="IFD8" s="655"/>
      <c r="IFE8" s="655"/>
      <c r="IFF8" s="655"/>
      <c r="IFG8" s="655"/>
      <c r="IFH8" s="655"/>
      <c r="IFI8" s="655"/>
      <c r="IFJ8" s="655"/>
      <c r="IFK8" s="655"/>
      <c r="IFL8" s="655"/>
      <c r="IFM8" s="655"/>
      <c r="IFN8" s="655"/>
      <c r="IFO8" s="655"/>
      <c r="IFP8" s="655"/>
      <c r="IFQ8" s="655"/>
      <c r="IFR8" s="655"/>
      <c r="IFS8" s="655"/>
      <c r="IFT8" s="655"/>
      <c r="IFU8" s="655"/>
      <c r="IFV8" s="655"/>
      <c r="IFW8" s="655"/>
      <c r="IFX8" s="655"/>
      <c r="IFY8" s="655"/>
      <c r="IFZ8" s="655"/>
      <c r="IGA8" s="655"/>
      <c r="IGB8" s="655"/>
      <c r="IGC8" s="655"/>
      <c r="IGD8" s="655"/>
      <c r="IGE8" s="655"/>
      <c r="IGF8" s="655"/>
      <c r="IGG8" s="655"/>
      <c r="IGH8" s="655"/>
      <c r="IGI8" s="655"/>
      <c r="IGJ8" s="655"/>
      <c r="IGK8" s="655"/>
      <c r="IGL8" s="655"/>
      <c r="IGM8" s="655"/>
      <c r="IGN8" s="655"/>
      <c r="IGO8" s="655"/>
      <c r="IGP8" s="655"/>
      <c r="IGQ8" s="655"/>
      <c r="IGR8" s="655"/>
      <c r="IGS8" s="655"/>
      <c r="IGT8" s="655"/>
      <c r="IGU8" s="655"/>
      <c r="IGV8" s="655"/>
      <c r="IGW8" s="655"/>
      <c r="IGX8" s="655"/>
      <c r="IGY8" s="655"/>
      <c r="IGZ8" s="655"/>
      <c r="IHA8" s="655"/>
      <c r="IHB8" s="655"/>
      <c r="IHC8" s="655"/>
      <c r="IHD8" s="655"/>
      <c r="IHE8" s="655"/>
      <c r="IHF8" s="655"/>
      <c r="IHG8" s="655"/>
      <c r="IHH8" s="655"/>
      <c r="IHI8" s="655"/>
      <c r="IHJ8" s="655"/>
      <c r="IHK8" s="655"/>
      <c r="IHL8" s="655"/>
      <c r="IHM8" s="655"/>
      <c r="IHN8" s="655"/>
      <c r="IHO8" s="655"/>
      <c r="IHP8" s="655"/>
      <c r="IHQ8" s="655"/>
      <c r="IHR8" s="655"/>
      <c r="IHS8" s="655"/>
      <c r="IHT8" s="655"/>
      <c r="IHU8" s="655"/>
      <c r="IHV8" s="655"/>
      <c r="IHW8" s="655"/>
      <c r="IHX8" s="655"/>
      <c r="IHY8" s="655"/>
      <c r="IHZ8" s="655"/>
      <c r="IIA8" s="655"/>
      <c r="IIB8" s="655"/>
      <c r="IIC8" s="655"/>
      <c r="IID8" s="655"/>
      <c r="IIE8" s="655"/>
      <c r="IIF8" s="655"/>
      <c r="IIG8" s="655"/>
      <c r="IIH8" s="655"/>
      <c r="III8" s="655"/>
      <c r="IIJ8" s="655"/>
      <c r="IIK8" s="655"/>
      <c r="IIL8" s="655"/>
      <c r="IIM8" s="655"/>
      <c r="IIN8" s="655"/>
      <c r="IIO8" s="655"/>
      <c r="IIP8" s="655"/>
      <c r="IIQ8" s="655"/>
      <c r="IIR8" s="655"/>
      <c r="IIS8" s="655"/>
      <c r="IIT8" s="655"/>
      <c r="IIU8" s="655"/>
      <c r="IIV8" s="655"/>
      <c r="IIW8" s="655"/>
      <c r="IIX8" s="655"/>
      <c r="IIY8" s="655"/>
      <c r="IIZ8" s="655"/>
      <c r="IJA8" s="655"/>
      <c r="IJB8" s="655"/>
      <c r="IJC8" s="655"/>
      <c r="IJD8" s="655"/>
      <c r="IJE8" s="655"/>
      <c r="IJF8" s="655"/>
      <c r="IJG8" s="655"/>
      <c r="IJH8" s="655"/>
      <c r="IJI8" s="655"/>
      <c r="IJJ8" s="655"/>
      <c r="IJK8" s="655"/>
      <c r="IJL8" s="655"/>
      <c r="IJM8" s="655"/>
      <c r="IJN8" s="655"/>
      <c r="IJO8" s="655"/>
      <c r="IJP8" s="655"/>
      <c r="IJQ8" s="655"/>
      <c r="IJR8" s="655"/>
      <c r="IJS8" s="655"/>
      <c r="IJT8" s="655"/>
      <c r="IJU8" s="655"/>
      <c r="IJV8" s="655"/>
      <c r="IJW8" s="655"/>
      <c r="IJX8" s="655"/>
      <c r="IJY8" s="655"/>
      <c r="IJZ8" s="655"/>
      <c r="IKA8" s="655"/>
      <c r="IKB8" s="655"/>
      <c r="IKC8" s="655"/>
      <c r="IKD8" s="655"/>
      <c r="IKE8" s="655"/>
      <c r="IKF8" s="655"/>
      <c r="IKG8" s="655"/>
      <c r="IKH8" s="655"/>
      <c r="IKI8" s="655"/>
      <c r="IKJ8" s="655"/>
      <c r="IKK8" s="655"/>
      <c r="IKL8" s="655"/>
      <c r="IKM8" s="655"/>
      <c r="IKN8" s="655"/>
      <c r="IKO8" s="655"/>
      <c r="IKP8" s="655"/>
      <c r="IKQ8" s="655"/>
      <c r="IKR8" s="655"/>
      <c r="IKS8" s="655"/>
      <c r="IKT8" s="655"/>
      <c r="IKU8" s="655"/>
      <c r="IKV8" s="655"/>
      <c r="IKW8" s="655"/>
      <c r="IKX8" s="655"/>
      <c r="IKY8" s="655"/>
      <c r="IKZ8" s="655"/>
      <c r="ILA8" s="655"/>
      <c r="ILB8" s="655"/>
      <c r="ILC8" s="655"/>
      <c r="ILD8" s="655"/>
      <c r="ILE8" s="655"/>
      <c r="ILF8" s="655"/>
      <c r="ILG8" s="655"/>
      <c r="ILH8" s="655"/>
      <c r="ILI8" s="655"/>
      <c r="ILJ8" s="655"/>
      <c r="ILK8" s="655"/>
      <c r="ILL8" s="655"/>
      <c r="ILM8" s="655"/>
      <c r="ILN8" s="655"/>
      <c r="ILO8" s="655"/>
      <c r="ILP8" s="655"/>
      <c r="ILQ8" s="655"/>
      <c r="ILR8" s="655"/>
      <c r="ILS8" s="655"/>
      <c r="ILT8" s="655"/>
      <c r="ILU8" s="655"/>
      <c r="ILV8" s="655"/>
      <c r="ILW8" s="655"/>
      <c r="ILX8" s="655"/>
      <c r="ILY8" s="655"/>
      <c r="ILZ8" s="655"/>
      <c r="IMA8" s="655"/>
      <c r="IMB8" s="655"/>
      <c r="IMC8" s="655"/>
      <c r="IMD8" s="655"/>
      <c r="IME8" s="655"/>
      <c r="IMF8" s="655"/>
      <c r="IMG8" s="655"/>
      <c r="IMH8" s="655"/>
      <c r="IMI8" s="655"/>
      <c r="IMJ8" s="655"/>
      <c r="IMK8" s="655"/>
      <c r="IML8" s="655"/>
      <c r="IMM8" s="655"/>
      <c r="IMN8" s="655"/>
      <c r="IMO8" s="655"/>
      <c r="IMP8" s="655"/>
      <c r="IMQ8" s="655"/>
      <c r="IMR8" s="655"/>
      <c r="IMS8" s="655"/>
      <c r="IMT8" s="655"/>
      <c r="IMU8" s="655"/>
      <c r="IMV8" s="655"/>
      <c r="IMW8" s="655"/>
      <c r="IMX8" s="655"/>
      <c r="IMY8" s="655"/>
      <c r="IMZ8" s="655"/>
      <c r="INA8" s="655"/>
      <c r="INB8" s="655"/>
      <c r="INC8" s="655"/>
      <c r="IND8" s="655"/>
      <c r="INE8" s="655"/>
      <c r="INF8" s="655"/>
      <c r="ING8" s="655"/>
      <c r="INH8" s="655"/>
      <c r="INI8" s="655"/>
      <c r="INJ8" s="655"/>
      <c r="INK8" s="655"/>
      <c r="INL8" s="655"/>
      <c r="INM8" s="655"/>
      <c r="INN8" s="655"/>
      <c r="INO8" s="655"/>
      <c r="INP8" s="655"/>
      <c r="INQ8" s="655"/>
      <c r="INR8" s="655"/>
      <c r="INS8" s="655"/>
      <c r="INT8" s="655"/>
      <c r="INU8" s="655"/>
      <c r="INV8" s="655"/>
      <c r="INW8" s="655"/>
      <c r="INX8" s="655"/>
      <c r="INY8" s="655"/>
      <c r="INZ8" s="655"/>
      <c r="IOA8" s="655"/>
      <c r="IOB8" s="655"/>
      <c r="IOC8" s="655"/>
      <c r="IOD8" s="655"/>
      <c r="IOE8" s="655"/>
      <c r="IOF8" s="655"/>
      <c r="IOG8" s="655"/>
      <c r="IOH8" s="655"/>
      <c r="IOI8" s="655"/>
      <c r="IOJ8" s="655"/>
      <c r="IOK8" s="655"/>
      <c r="IOL8" s="655"/>
      <c r="IOM8" s="655"/>
      <c r="ION8" s="655"/>
      <c r="IOO8" s="655"/>
      <c r="IOP8" s="655"/>
      <c r="IOQ8" s="655"/>
      <c r="IOR8" s="655"/>
      <c r="IOS8" s="655"/>
      <c r="IOT8" s="655"/>
      <c r="IOU8" s="655"/>
      <c r="IOV8" s="655"/>
      <c r="IOW8" s="655"/>
      <c r="IOX8" s="655"/>
      <c r="IOY8" s="655"/>
      <c r="IOZ8" s="655"/>
      <c r="IPA8" s="655"/>
      <c r="IPB8" s="655"/>
      <c r="IPC8" s="655"/>
      <c r="IPD8" s="655"/>
      <c r="IPE8" s="655"/>
      <c r="IPF8" s="655"/>
      <c r="IPG8" s="655"/>
      <c r="IPH8" s="655"/>
      <c r="IPI8" s="655"/>
      <c r="IPJ8" s="655"/>
      <c r="IPK8" s="655"/>
      <c r="IPL8" s="655"/>
      <c r="IPM8" s="655"/>
      <c r="IPN8" s="655"/>
      <c r="IPO8" s="655"/>
      <c r="IPP8" s="655"/>
      <c r="IPQ8" s="655"/>
      <c r="IPR8" s="655"/>
      <c r="IPS8" s="655"/>
      <c r="IPT8" s="655"/>
      <c r="IPU8" s="655"/>
      <c r="IPV8" s="655"/>
      <c r="IPW8" s="655"/>
      <c r="IPX8" s="655"/>
      <c r="IPY8" s="655"/>
      <c r="IPZ8" s="655"/>
      <c r="IQA8" s="655"/>
      <c r="IQB8" s="655"/>
      <c r="IQC8" s="655"/>
      <c r="IQD8" s="655"/>
      <c r="IQE8" s="655"/>
      <c r="IQF8" s="655"/>
      <c r="IQG8" s="655"/>
      <c r="IQH8" s="655"/>
      <c r="IQI8" s="655"/>
      <c r="IQJ8" s="655"/>
      <c r="IQK8" s="655"/>
      <c r="IQL8" s="655"/>
      <c r="IQM8" s="655"/>
      <c r="IQN8" s="655"/>
      <c r="IQO8" s="655"/>
      <c r="IQP8" s="655"/>
      <c r="IQQ8" s="655"/>
      <c r="IQR8" s="655"/>
      <c r="IQS8" s="655"/>
      <c r="IQT8" s="655"/>
      <c r="IQU8" s="655"/>
      <c r="IQV8" s="655"/>
      <c r="IQW8" s="655"/>
      <c r="IQX8" s="655"/>
      <c r="IQY8" s="655"/>
      <c r="IQZ8" s="655"/>
      <c r="IRA8" s="655"/>
      <c r="IRB8" s="655"/>
      <c r="IRC8" s="655"/>
      <c r="IRD8" s="655"/>
      <c r="IRE8" s="655"/>
      <c r="IRF8" s="655"/>
      <c r="IRG8" s="655"/>
      <c r="IRH8" s="655"/>
      <c r="IRI8" s="655"/>
      <c r="IRJ8" s="655"/>
      <c r="IRK8" s="655"/>
      <c r="IRL8" s="655"/>
      <c r="IRM8" s="655"/>
      <c r="IRN8" s="655"/>
      <c r="IRO8" s="655"/>
      <c r="IRP8" s="655"/>
      <c r="IRQ8" s="655"/>
      <c r="IRR8" s="655"/>
      <c r="IRS8" s="655"/>
      <c r="IRT8" s="655"/>
      <c r="IRU8" s="655"/>
      <c r="IRV8" s="655"/>
      <c r="IRW8" s="655"/>
      <c r="IRX8" s="655"/>
      <c r="IRY8" s="655"/>
      <c r="IRZ8" s="655"/>
      <c r="ISA8" s="655"/>
      <c r="ISB8" s="655"/>
      <c r="ISC8" s="655"/>
      <c r="ISD8" s="655"/>
      <c r="ISE8" s="655"/>
      <c r="ISF8" s="655"/>
      <c r="ISG8" s="655"/>
      <c r="ISH8" s="655"/>
      <c r="ISI8" s="655"/>
      <c r="ISJ8" s="655"/>
      <c r="ISK8" s="655"/>
      <c r="ISL8" s="655"/>
      <c r="ISM8" s="655"/>
      <c r="ISN8" s="655"/>
      <c r="ISO8" s="655"/>
      <c r="ISP8" s="655"/>
      <c r="ISQ8" s="655"/>
      <c r="ISR8" s="655"/>
      <c r="ISS8" s="655"/>
      <c r="IST8" s="655"/>
      <c r="ISU8" s="655"/>
      <c r="ISV8" s="655"/>
      <c r="ISW8" s="655"/>
      <c r="ISX8" s="655"/>
      <c r="ISY8" s="655"/>
      <c r="ISZ8" s="655"/>
      <c r="ITA8" s="655"/>
      <c r="ITB8" s="655"/>
      <c r="ITC8" s="655"/>
      <c r="ITD8" s="655"/>
      <c r="ITE8" s="655"/>
      <c r="ITF8" s="655"/>
      <c r="ITG8" s="655"/>
      <c r="ITH8" s="655"/>
      <c r="ITI8" s="655"/>
      <c r="ITJ8" s="655"/>
      <c r="ITK8" s="655"/>
      <c r="ITL8" s="655"/>
      <c r="ITM8" s="655"/>
      <c r="ITN8" s="655"/>
      <c r="ITO8" s="655"/>
      <c r="ITP8" s="655"/>
      <c r="ITQ8" s="655"/>
      <c r="ITR8" s="655"/>
      <c r="ITS8" s="655"/>
      <c r="ITT8" s="655"/>
      <c r="ITU8" s="655"/>
      <c r="ITV8" s="655"/>
      <c r="ITW8" s="655"/>
      <c r="ITX8" s="655"/>
      <c r="ITY8" s="655"/>
      <c r="ITZ8" s="655"/>
      <c r="IUA8" s="655"/>
      <c r="IUB8" s="655"/>
      <c r="IUC8" s="655"/>
      <c r="IUD8" s="655"/>
      <c r="IUE8" s="655"/>
      <c r="IUF8" s="655"/>
      <c r="IUG8" s="655"/>
      <c r="IUH8" s="655"/>
      <c r="IUI8" s="655"/>
      <c r="IUJ8" s="655"/>
      <c r="IUK8" s="655"/>
      <c r="IUL8" s="655"/>
      <c r="IUM8" s="655"/>
      <c r="IUN8" s="655"/>
      <c r="IUO8" s="655"/>
      <c r="IUP8" s="655"/>
      <c r="IUQ8" s="655"/>
      <c r="IUR8" s="655"/>
      <c r="IUS8" s="655"/>
      <c r="IUT8" s="655"/>
      <c r="IUU8" s="655"/>
      <c r="IUV8" s="655"/>
      <c r="IUW8" s="655"/>
      <c r="IUX8" s="655"/>
      <c r="IUY8" s="655"/>
      <c r="IUZ8" s="655"/>
      <c r="IVA8" s="655"/>
      <c r="IVB8" s="655"/>
      <c r="IVC8" s="655"/>
      <c r="IVD8" s="655"/>
      <c r="IVE8" s="655"/>
      <c r="IVF8" s="655"/>
      <c r="IVG8" s="655"/>
      <c r="IVH8" s="655"/>
      <c r="IVI8" s="655"/>
      <c r="IVJ8" s="655"/>
      <c r="IVK8" s="655"/>
      <c r="IVL8" s="655"/>
      <c r="IVM8" s="655"/>
      <c r="IVN8" s="655"/>
      <c r="IVO8" s="655"/>
      <c r="IVP8" s="655"/>
      <c r="IVQ8" s="655"/>
      <c r="IVR8" s="655"/>
      <c r="IVS8" s="655"/>
      <c r="IVT8" s="655"/>
      <c r="IVU8" s="655"/>
      <c r="IVV8" s="655"/>
      <c r="IVW8" s="655"/>
      <c r="IVX8" s="655"/>
      <c r="IVY8" s="655"/>
      <c r="IVZ8" s="655"/>
      <c r="IWA8" s="655"/>
      <c r="IWB8" s="655"/>
      <c r="IWC8" s="655"/>
      <c r="IWD8" s="655"/>
      <c r="IWE8" s="655"/>
      <c r="IWF8" s="655"/>
      <c r="IWG8" s="655"/>
      <c r="IWH8" s="655"/>
      <c r="IWI8" s="655"/>
      <c r="IWJ8" s="655"/>
      <c r="IWK8" s="655"/>
      <c r="IWL8" s="655"/>
      <c r="IWM8" s="655"/>
      <c r="IWN8" s="655"/>
      <c r="IWO8" s="655"/>
      <c r="IWP8" s="655"/>
      <c r="IWQ8" s="655"/>
      <c r="IWR8" s="655"/>
      <c r="IWS8" s="655"/>
      <c r="IWT8" s="655"/>
      <c r="IWU8" s="655"/>
      <c r="IWV8" s="655"/>
      <c r="IWW8" s="655"/>
      <c r="IWX8" s="655"/>
      <c r="IWY8" s="655"/>
      <c r="IWZ8" s="655"/>
      <c r="IXA8" s="655"/>
      <c r="IXB8" s="655"/>
      <c r="IXC8" s="655"/>
      <c r="IXD8" s="655"/>
      <c r="IXE8" s="655"/>
      <c r="IXF8" s="655"/>
      <c r="IXG8" s="655"/>
      <c r="IXH8" s="655"/>
      <c r="IXI8" s="655"/>
      <c r="IXJ8" s="655"/>
      <c r="IXK8" s="655"/>
      <c r="IXL8" s="655"/>
      <c r="IXM8" s="655"/>
      <c r="IXN8" s="655"/>
      <c r="IXO8" s="655"/>
      <c r="IXP8" s="655"/>
      <c r="IXQ8" s="655"/>
      <c r="IXR8" s="655"/>
      <c r="IXS8" s="655"/>
      <c r="IXT8" s="655"/>
      <c r="IXU8" s="655"/>
      <c r="IXV8" s="655"/>
      <c r="IXW8" s="655"/>
      <c r="IXX8" s="655"/>
      <c r="IXY8" s="655"/>
      <c r="IXZ8" s="655"/>
      <c r="IYA8" s="655"/>
      <c r="IYB8" s="655"/>
      <c r="IYC8" s="655"/>
      <c r="IYD8" s="655"/>
      <c r="IYE8" s="655"/>
      <c r="IYF8" s="655"/>
      <c r="IYG8" s="655"/>
      <c r="IYH8" s="655"/>
      <c r="IYI8" s="655"/>
      <c r="IYJ8" s="655"/>
      <c r="IYK8" s="655"/>
      <c r="IYL8" s="655"/>
      <c r="IYM8" s="655"/>
      <c r="IYN8" s="655"/>
      <c r="IYO8" s="655"/>
      <c r="IYP8" s="655"/>
      <c r="IYQ8" s="655"/>
      <c r="IYR8" s="655"/>
      <c r="IYS8" s="655"/>
      <c r="IYT8" s="655"/>
      <c r="IYU8" s="655"/>
      <c r="IYV8" s="655"/>
      <c r="IYW8" s="655"/>
      <c r="IYX8" s="655"/>
      <c r="IYY8" s="655"/>
      <c r="IYZ8" s="655"/>
      <c r="IZA8" s="655"/>
      <c r="IZB8" s="655"/>
      <c r="IZC8" s="655"/>
      <c r="IZD8" s="655"/>
      <c r="IZE8" s="655"/>
      <c r="IZF8" s="655"/>
      <c r="IZG8" s="655"/>
      <c r="IZH8" s="655"/>
      <c r="IZI8" s="655"/>
      <c r="IZJ8" s="655"/>
      <c r="IZK8" s="655"/>
      <c r="IZL8" s="655"/>
      <c r="IZM8" s="655"/>
      <c r="IZN8" s="655"/>
      <c r="IZO8" s="655"/>
      <c r="IZP8" s="655"/>
      <c r="IZQ8" s="655"/>
      <c r="IZR8" s="655"/>
      <c r="IZS8" s="655"/>
      <c r="IZT8" s="655"/>
      <c r="IZU8" s="655"/>
      <c r="IZV8" s="655"/>
      <c r="IZW8" s="655"/>
      <c r="IZX8" s="655"/>
      <c r="IZY8" s="655"/>
      <c r="IZZ8" s="655"/>
      <c r="JAA8" s="655"/>
      <c r="JAB8" s="655"/>
      <c r="JAC8" s="655"/>
      <c r="JAD8" s="655"/>
      <c r="JAE8" s="655"/>
      <c r="JAF8" s="655"/>
      <c r="JAG8" s="655"/>
      <c r="JAH8" s="655"/>
      <c r="JAI8" s="655"/>
      <c r="JAJ8" s="655"/>
      <c r="JAK8" s="655"/>
      <c r="JAL8" s="655"/>
      <c r="JAM8" s="655"/>
      <c r="JAN8" s="655"/>
      <c r="JAO8" s="655"/>
      <c r="JAP8" s="655"/>
      <c r="JAQ8" s="655"/>
      <c r="JAR8" s="655"/>
      <c r="JAS8" s="655"/>
      <c r="JAT8" s="655"/>
      <c r="JAU8" s="655"/>
      <c r="JAV8" s="655"/>
      <c r="JAW8" s="655"/>
      <c r="JAX8" s="655"/>
      <c r="JAY8" s="655"/>
      <c r="JAZ8" s="655"/>
      <c r="JBA8" s="655"/>
      <c r="JBB8" s="655"/>
      <c r="JBC8" s="655"/>
      <c r="JBD8" s="655"/>
      <c r="JBE8" s="655"/>
      <c r="JBF8" s="655"/>
      <c r="JBG8" s="655"/>
      <c r="JBH8" s="655"/>
      <c r="JBI8" s="655"/>
      <c r="JBJ8" s="655"/>
      <c r="JBK8" s="655"/>
      <c r="JBL8" s="655"/>
      <c r="JBM8" s="655"/>
      <c r="JBN8" s="655"/>
      <c r="JBO8" s="655"/>
      <c r="JBP8" s="655"/>
      <c r="JBQ8" s="655"/>
      <c r="JBR8" s="655"/>
      <c r="JBS8" s="655"/>
      <c r="JBT8" s="655"/>
      <c r="JBU8" s="655"/>
      <c r="JBV8" s="655"/>
      <c r="JBW8" s="655"/>
      <c r="JBX8" s="655"/>
      <c r="JBY8" s="655"/>
      <c r="JBZ8" s="655"/>
      <c r="JCA8" s="655"/>
      <c r="JCB8" s="655"/>
      <c r="JCC8" s="655"/>
      <c r="JCD8" s="655"/>
      <c r="JCE8" s="655"/>
      <c r="JCF8" s="655"/>
      <c r="JCG8" s="655"/>
      <c r="JCH8" s="655"/>
      <c r="JCI8" s="655"/>
      <c r="JCJ8" s="655"/>
      <c r="JCK8" s="655"/>
      <c r="JCL8" s="655"/>
      <c r="JCM8" s="655"/>
      <c r="JCN8" s="655"/>
      <c r="JCO8" s="655"/>
      <c r="JCP8" s="655"/>
      <c r="JCQ8" s="655"/>
      <c r="JCR8" s="655"/>
      <c r="JCS8" s="655"/>
      <c r="JCT8" s="655"/>
      <c r="JCU8" s="655"/>
      <c r="JCV8" s="655"/>
      <c r="JCW8" s="655"/>
      <c r="JCX8" s="655"/>
      <c r="JCY8" s="655"/>
      <c r="JCZ8" s="655"/>
      <c r="JDA8" s="655"/>
      <c r="JDB8" s="655"/>
      <c r="JDC8" s="655"/>
      <c r="JDD8" s="655"/>
      <c r="JDE8" s="655"/>
      <c r="JDF8" s="655"/>
      <c r="JDG8" s="655"/>
      <c r="JDH8" s="655"/>
      <c r="JDI8" s="655"/>
      <c r="JDJ8" s="655"/>
      <c r="JDK8" s="655"/>
      <c r="JDL8" s="655"/>
      <c r="JDM8" s="655"/>
      <c r="JDN8" s="655"/>
      <c r="JDO8" s="655"/>
      <c r="JDP8" s="655"/>
      <c r="JDQ8" s="655"/>
      <c r="JDR8" s="655"/>
      <c r="JDS8" s="655"/>
      <c r="JDT8" s="655"/>
      <c r="JDU8" s="655"/>
      <c r="JDV8" s="655"/>
      <c r="JDW8" s="655"/>
      <c r="JDX8" s="655"/>
      <c r="JDY8" s="655"/>
      <c r="JDZ8" s="655"/>
      <c r="JEA8" s="655"/>
      <c r="JEB8" s="655"/>
      <c r="JEC8" s="655"/>
      <c r="JED8" s="655"/>
      <c r="JEE8" s="655"/>
      <c r="JEF8" s="655"/>
      <c r="JEG8" s="655"/>
      <c r="JEH8" s="655"/>
      <c r="JEI8" s="655"/>
      <c r="JEJ8" s="655"/>
      <c r="JEK8" s="655"/>
      <c r="JEL8" s="655"/>
      <c r="JEM8" s="655"/>
      <c r="JEN8" s="655"/>
      <c r="JEO8" s="655"/>
      <c r="JEP8" s="655"/>
      <c r="JEQ8" s="655"/>
      <c r="JER8" s="655"/>
      <c r="JES8" s="655"/>
      <c r="JET8" s="655"/>
      <c r="JEU8" s="655"/>
      <c r="JEV8" s="655"/>
      <c r="JEW8" s="655"/>
      <c r="JEX8" s="655"/>
      <c r="JEY8" s="655"/>
      <c r="JEZ8" s="655"/>
      <c r="JFA8" s="655"/>
      <c r="JFB8" s="655"/>
      <c r="JFC8" s="655"/>
      <c r="JFD8" s="655"/>
      <c r="JFE8" s="655"/>
      <c r="JFF8" s="655"/>
      <c r="JFG8" s="655"/>
      <c r="JFH8" s="655"/>
      <c r="JFI8" s="655"/>
      <c r="JFJ8" s="655"/>
      <c r="JFK8" s="655"/>
      <c r="JFL8" s="655"/>
      <c r="JFM8" s="655"/>
      <c r="JFN8" s="655"/>
      <c r="JFO8" s="655"/>
      <c r="JFP8" s="655"/>
      <c r="JFQ8" s="655"/>
      <c r="JFR8" s="655"/>
      <c r="JFS8" s="655"/>
      <c r="JFT8" s="655"/>
      <c r="JFU8" s="655"/>
      <c r="JFV8" s="655"/>
      <c r="JFW8" s="655"/>
      <c r="JFX8" s="655"/>
      <c r="JFY8" s="655"/>
      <c r="JFZ8" s="655"/>
      <c r="JGA8" s="655"/>
      <c r="JGB8" s="655"/>
      <c r="JGC8" s="655"/>
      <c r="JGD8" s="655"/>
      <c r="JGE8" s="655"/>
      <c r="JGF8" s="655"/>
      <c r="JGG8" s="655"/>
      <c r="JGH8" s="655"/>
      <c r="JGI8" s="655"/>
      <c r="JGJ8" s="655"/>
      <c r="JGK8" s="655"/>
      <c r="JGL8" s="655"/>
      <c r="JGM8" s="655"/>
      <c r="JGN8" s="655"/>
      <c r="JGO8" s="655"/>
      <c r="JGP8" s="655"/>
      <c r="JGQ8" s="655"/>
      <c r="JGR8" s="655"/>
      <c r="JGS8" s="655"/>
      <c r="JGT8" s="655"/>
      <c r="JGU8" s="655"/>
      <c r="JGV8" s="655"/>
      <c r="JGW8" s="655"/>
      <c r="JGX8" s="655"/>
      <c r="JGY8" s="655"/>
      <c r="JGZ8" s="655"/>
      <c r="JHA8" s="655"/>
      <c r="JHB8" s="655"/>
      <c r="JHC8" s="655"/>
      <c r="JHD8" s="655"/>
      <c r="JHE8" s="655"/>
      <c r="JHF8" s="655"/>
      <c r="JHG8" s="655"/>
      <c r="JHH8" s="655"/>
      <c r="JHI8" s="655"/>
      <c r="JHJ8" s="655"/>
      <c r="JHK8" s="655"/>
      <c r="JHL8" s="655"/>
      <c r="JHM8" s="655"/>
      <c r="JHN8" s="655"/>
      <c r="JHO8" s="655"/>
      <c r="JHP8" s="655"/>
      <c r="JHQ8" s="655"/>
      <c r="JHR8" s="655"/>
      <c r="JHS8" s="655"/>
      <c r="JHT8" s="655"/>
      <c r="JHU8" s="655"/>
      <c r="JHV8" s="655"/>
      <c r="JHW8" s="655"/>
      <c r="JHX8" s="655"/>
      <c r="JHY8" s="655"/>
      <c r="JHZ8" s="655"/>
      <c r="JIA8" s="655"/>
      <c r="JIB8" s="655"/>
      <c r="JIC8" s="655"/>
      <c r="JID8" s="655"/>
      <c r="JIE8" s="655"/>
      <c r="JIF8" s="655"/>
      <c r="JIG8" s="655"/>
      <c r="JIH8" s="655"/>
      <c r="JII8" s="655"/>
      <c r="JIJ8" s="655"/>
      <c r="JIK8" s="655"/>
      <c r="JIL8" s="655"/>
      <c r="JIM8" s="655"/>
      <c r="JIN8" s="655"/>
      <c r="JIO8" s="655"/>
      <c r="JIP8" s="655"/>
      <c r="JIQ8" s="655"/>
      <c r="JIR8" s="655"/>
      <c r="JIS8" s="655"/>
      <c r="JIT8" s="655"/>
      <c r="JIU8" s="655"/>
      <c r="JIV8" s="655"/>
      <c r="JIW8" s="655"/>
      <c r="JIX8" s="655"/>
      <c r="JIY8" s="655"/>
      <c r="JIZ8" s="655"/>
      <c r="JJA8" s="655"/>
      <c r="JJB8" s="655"/>
      <c r="JJC8" s="655"/>
      <c r="JJD8" s="655"/>
      <c r="JJE8" s="655"/>
      <c r="JJF8" s="655"/>
      <c r="JJG8" s="655"/>
      <c r="JJH8" s="655"/>
      <c r="JJI8" s="655"/>
      <c r="JJJ8" s="655"/>
      <c r="JJK8" s="655"/>
      <c r="JJL8" s="655"/>
      <c r="JJM8" s="655"/>
      <c r="JJN8" s="655"/>
      <c r="JJO8" s="655"/>
      <c r="JJP8" s="655"/>
      <c r="JJQ8" s="655"/>
      <c r="JJR8" s="655"/>
      <c r="JJS8" s="655"/>
      <c r="JJT8" s="655"/>
      <c r="JJU8" s="655"/>
      <c r="JJV8" s="655"/>
      <c r="JJW8" s="655"/>
      <c r="JJX8" s="655"/>
      <c r="JJY8" s="655"/>
      <c r="JJZ8" s="655"/>
      <c r="JKA8" s="655"/>
      <c r="JKB8" s="655"/>
      <c r="JKC8" s="655"/>
      <c r="JKD8" s="655"/>
      <c r="JKE8" s="655"/>
      <c r="JKF8" s="655"/>
      <c r="JKG8" s="655"/>
      <c r="JKH8" s="655"/>
      <c r="JKI8" s="655"/>
      <c r="JKJ8" s="655"/>
      <c r="JKK8" s="655"/>
      <c r="JKL8" s="655"/>
      <c r="JKM8" s="655"/>
      <c r="JKN8" s="655"/>
      <c r="JKO8" s="655"/>
      <c r="JKP8" s="655"/>
      <c r="JKQ8" s="655"/>
      <c r="JKR8" s="655"/>
      <c r="JKS8" s="655"/>
      <c r="JKT8" s="655"/>
      <c r="JKU8" s="655"/>
      <c r="JKV8" s="655"/>
      <c r="JKW8" s="655"/>
      <c r="JKX8" s="655"/>
      <c r="JKY8" s="655"/>
      <c r="JKZ8" s="655"/>
      <c r="JLA8" s="655"/>
      <c r="JLB8" s="655"/>
      <c r="JLC8" s="655"/>
      <c r="JLD8" s="655"/>
      <c r="JLE8" s="655"/>
      <c r="JLF8" s="655"/>
      <c r="JLG8" s="655"/>
      <c r="JLH8" s="655"/>
      <c r="JLI8" s="655"/>
      <c r="JLJ8" s="655"/>
      <c r="JLK8" s="655"/>
      <c r="JLL8" s="655"/>
      <c r="JLM8" s="655"/>
      <c r="JLN8" s="655"/>
      <c r="JLO8" s="655"/>
      <c r="JLP8" s="655"/>
      <c r="JLQ8" s="655"/>
      <c r="JLR8" s="655"/>
      <c r="JLS8" s="655"/>
      <c r="JLT8" s="655"/>
      <c r="JLU8" s="655"/>
      <c r="JLV8" s="655"/>
      <c r="JLW8" s="655"/>
      <c r="JLX8" s="655"/>
      <c r="JLY8" s="655"/>
      <c r="JLZ8" s="655"/>
      <c r="JMA8" s="655"/>
      <c r="JMB8" s="655"/>
      <c r="JMC8" s="655"/>
      <c r="JMD8" s="655"/>
      <c r="JME8" s="655"/>
      <c r="JMF8" s="655"/>
      <c r="JMG8" s="655"/>
      <c r="JMH8" s="655"/>
      <c r="JMI8" s="655"/>
      <c r="JMJ8" s="655"/>
      <c r="JMK8" s="655"/>
      <c r="JML8" s="655"/>
      <c r="JMM8" s="655"/>
      <c r="JMN8" s="655"/>
      <c r="JMO8" s="655"/>
      <c r="JMP8" s="655"/>
      <c r="JMQ8" s="655"/>
      <c r="JMR8" s="655"/>
      <c r="JMS8" s="655"/>
      <c r="JMT8" s="655"/>
      <c r="JMU8" s="655"/>
      <c r="JMV8" s="655"/>
      <c r="JMW8" s="655"/>
      <c r="JMX8" s="655"/>
      <c r="JMY8" s="655"/>
      <c r="JMZ8" s="655"/>
      <c r="JNA8" s="655"/>
      <c r="JNB8" s="655"/>
      <c r="JNC8" s="655"/>
      <c r="JND8" s="655"/>
      <c r="JNE8" s="655"/>
      <c r="JNF8" s="655"/>
      <c r="JNG8" s="655"/>
      <c r="JNH8" s="655"/>
      <c r="JNI8" s="655"/>
      <c r="JNJ8" s="655"/>
      <c r="JNK8" s="655"/>
      <c r="JNL8" s="655"/>
      <c r="JNM8" s="655"/>
      <c r="JNN8" s="655"/>
      <c r="JNO8" s="655"/>
      <c r="JNP8" s="655"/>
      <c r="JNQ8" s="655"/>
      <c r="JNR8" s="655"/>
      <c r="JNS8" s="655"/>
      <c r="JNT8" s="655"/>
      <c r="JNU8" s="655"/>
      <c r="JNV8" s="655"/>
      <c r="JNW8" s="655"/>
      <c r="JNX8" s="655"/>
      <c r="JNY8" s="655"/>
      <c r="JNZ8" s="655"/>
      <c r="JOA8" s="655"/>
      <c r="JOB8" s="655"/>
      <c r="JOC8" s="655"/>
      <c r="JOD8" s="655"/>
      <c r="JOE8" s="655"/>
      <c r="JOF8" s="655"/>
      <c r="JOG8" s="655"/>
      <c r="JOH8" s="655"/>
      <c r="JOI8" s="655"/>
      <c r="JOJ8" s="655"/>
      <c r="JOK8" s="655"/>
      <c r="JOL8" s="655"/>
      <c r="JOM8" s="655"/>
      <c r="JON8" s="655"/>
      <c r="JOO8" s="655"/>
      <c r="JOP8" s="655"/>
      <c r="JOQ8" s="655"/>
      <c r="JOR8" s="655"/>
      <c r="JOS8" s="655"/>
      <c r="JOT8" s="655"/>
      <c r="JOU8" s="655"/>
      <c r="JOV8" s="655"/>
      <c r="JOW8" s="655"/>
      <c r="JOX8" s="655"/>
      <c r="JOY8" s="655"/>
      <c r="JOZ8" s="655"/>
      <c r="JPA8" s="655"/>
      <c r="JPB8" s="655"/>
      <c r="JPC8" s="655"/>
      <c r="JPD8" s="655"/>
      <c r="JPE8" s="655"/>
      <c r="JPF8" s="655"/>
      <c r="JPG8" s="655"/>
      <c r="JPH8" s="655"/>
      <c r="JPI8" s="655"/>
      <c r="JPJ8" s="655"/>
      <c r="JPK8" s="655"/>
      <c r="JPL8" s="655"/>
      <c r="JPM8" s="655"/>
      <c r="JPN8" s="655"/>
      <c r="JPO8" s="655"/>
      <c r="JPP8" s="655"/>
      <c r="JPQ8" s="655"/>
      <c r="JPR8" s="655"/>
      <c r="JPS8" s="655"/>
      <c r="JPT8" s="655"/>
      <c r="JPU8" s="655"/>
      <c r="JPV8" s="655"/>
      <c r="JPW8" s="655"/>
      <c r="JPX8" s="655"/>
      <c r="JPY8" s="655"/>
      <c r="JPZ8" s="655"/>
      <c r="JQA8" s="655"/>
      <c r="JQB8" s="655"/>
      <c r="JQC8" s="655"/>
      <c r="JQD8" s="655"/>
      <c r="JQE8" s="655"/>
      <c r="JQF8" s="655"/>
      <c r="JQG8" s="655"/>
      <c r="JQH8" s="655"/>
      <c r="JQI8" s="655"/>
      <c r="JQJ8" s="655"/>
      <c r="JQK8" s="655"/>
      <c r="JQL8" s="655"/>
      <c r="JQM8" s="655"/>
      <c r="JQN8" s="655"/>
      <c r="JQO8" s="655"/>
      <c r="JQP8" s="655"/>
      <c r="JQQ8" s="655"/>
      <c r="JQR8" s="655"/>
      <c r="JQS8" s="655"/>
      <c r="JQT8" s="655"/>
      <c r="JQU8" s="655"/>
      <c r="JQV8" s="655"/>
      <c r="JQW8" s="655"/>
      <c r="JQX8" s="655"/>
      <c r="JQY8" s="655"/>
      <c r="JQZ8" s="655"/>
      <c r="JRA8" s="655"/>
      <c r="JRB8" s="655"/>
      <c r="JRC8" s="655"/>
      <c r="JRD8" s="655"/>
      <c r="JRE8" s="655"/>
      <c r="JRF8" s="655"/>
      <c r="JRG8" s="655"/>
      <c r="JRH8" s="655"/>
      <c r="JRI8" s="655"/>
      <c r="JRJ8" s="655"/>
      <c r="JRK8" s="655"/>
      <c r="JRL8" s="655"/>
      <c r="JRM8" s="655"/>
      <c r="JRN8" s="655"/>
      <c r="JRO8" s="655"/>
      <c r="JRP8" s="655"/>
      <c r="JRQ8" s="655"/>
      <c r="JRR8" s="655"/>
      <c r="JRS8" s="655"/>
      <c r="JRT8" s="655"/>
      <c r="JRU8" s="655"/>
      <c r="JRV8" s="655"/>
      <c r="JRW8" s="655"/>
      <c r="JRX8" s="655"/>
      <c r="JRY8" s="655"/>
      <c r="JRZ8" s="655"/>
      <c r="JSA8" s="655"/>
      <c r="JSB8" s="655"/>
      <c r="JSC8" s="655"/>
      <c r="JSD8" s="655"/>
      <c r="JSE8" s="655"/>
      <c r="JSF8" s="655"/>
      <c r="JSG8" s="655"/>
      <c r="JSH8" s="655"/>
      <c r="JSI8" s="655"/>
      <c r="JSJ8" s="655"/>
      <c r="JSK8" s="655"/>
      <c r="JSL8" s="655"/>
      <c r="JSM8" s="655"/>
      <c r="JSN8" s="655"/>
      <c r="JSO8" s="655"/>
      <c r="JSP8" s="655"/>
      <c r="JSQ8" s="655"/>
      <c r="JSR8" s="655"/>
      <c r="JSS8" s="655"/>
      <c r="JST8" s="655"/>
      <c r="JSU8" s="655"/>
      <c r="JSV8" s="655"/>
      <c r="JSW8" s="655"/>
      <c r="JSX8" s="655"/>
      <c r="JSY8" s="655"/>
      <c r="JSZ8" s="655"/>
      <c r="JTA8" s="655"/>
      <c r="JTB8" s="655"/>
      <c r="JTC8" s="655"/>
      <c r="JTD8" s="655"/>
      <c r="JTE8" s="655"/>
      <c r="JTF8" s="655"/>
      <c r="JTG8" s="655"/>
      <c r="JTH8" s="655"/>
      <c r="JTI8" s="655"/>
      <c r="JTJ8" s="655"/>
      <c r="JTK8" s="655"/>
      <c r="JTL8" s="655"/>
      <c r="JTM8" s="655"/>
      <c r="JTN8" s="655"/>
      <c r="JTO8" s="655"/>
      <c r="JTP8" s="655"/>
      <c r="JTQ8" s="655"/>
      <c r="JTR8" s="655"/>
      <c r="JTS8" s="655"/>
      <c r="JTT8" s="655"/>
      <c r="JTU8" s="655"/>
      <c r="JTV8" s="655"/>
      <c r="JTW8" s="655"/>
      <c r="JTX8" s="655"/>
      <c r="JTY8" s="655"/>
      <c r="JTZ8" s="655"/>
      <c r="JUA8" s="655"/>
      <c r="JUB8" s="655"/>
      <c r="JUC8" s="655"/>
      <c r="JUD8" s="655"/>
      <c r="JUE8" s="655"/>
      <c r="JUF8" s="655"/>
      <c r="JUG8" s="655"/>
      <c r="JUH8" s="655"/>
      <c r="JUI8" s="655"/>
      <c r="JUJ8" s="655"/>
      <c r="JUK8" s="655"/>
      <c r="JUL8" s="655"/>
      <c r="JUM8" s="655"/>
      <c r="JUN8" s="655"/>
      <c r="JUO8" s="655"/>
      <c r="JUP8" s="655"/>
      <c r="JUQ8" s="655"/>
      <c r="JUR8" s="655"/>
      <c r="JUS8" s="655"/>
      <c r="JUT8" s="655"/>
      <c r="JUU8" s="655"/>
      <c r="JUV8" s="655"/>
      <c r="JUW8" s="655"/>
      <c r="JUX8" s="655"/>
      <c r="JUY8" s="655"/>
      <c r="JUZ8" s="655"/>
      <c r="JVA8" s="655"/>
      <c r="JVB8" s="655"/>
      <c r="JVC8" s="655"/>
      <c r="JVD8" s="655"/>
      <c r="JVE8" s="655"/>
      <c r="JVF8" s="655"/>
      <c r="JVG8" s="655"/>
      <c r="JVH8" s="655"/>
      <c r="JVI8" s="655"/>
      <c r="JVJ8" s="655"/>
      <c r="JVK8" s="655"/>
      <c r="JVL8" s="655"/>
      <c r="JVM8" s="655"/>
      <c r="JVN8" s="655"/>
      <c r="JVO8" s="655"/>
      <c r="JVP8" s="655"/>
      <c r="JVQ8" s="655"/>
      <c r="JVR8" s="655"/>
      <c r="JVS8" s="655"/>
      <c r="JVT8" s="655"/>
      <c r="JVU8" s="655"/>
      <c r="JVV8" s="655"/>
      <c r="JVW8" s="655"/>
      <c r="JVX8" s="655"/>
      <c r="JVY8" s="655"/>
      <c r="JVZ8" s="655"/>
      <c r="JWA8" s="655"/>
      <c r="JWB8" s="655"/>
      <c r="JWC8" s="655"/>
      <c r="JWD8" s="655"/>
      <c r="JWE8" s="655"/>
      <c r="JWF8" s="655"/>
      <c r="JWG8" s="655"/>
      <c r="JWH8" s="655"/>
      <c r="JWI8" s="655"/>
      <c r="JWJ8" s="655"/>
      <c r="JWK8" s="655"/>
      <c r="JWL8" s="655"/>
      <c r="JWM8" s="655"/>
      <c r="JWN8" s="655"/>
      <c r="JWO8" s="655"/>
      <c r="JWP8" s="655"/>
      <c r="JWQ8" s="655"/>
      <c r="JWR8" s="655"/>
      <c r="JWS8" s="655"/>
      <c r="JWT8" s="655"/>
      <c r="JWU8" s="655"/>
      <c r="JWV8" s="655"/>
      <c r="JWW8" s="655"/>
      <c r="JWX8" s="655"/>
      <c r="JWY8" s="655"/>
      <c r="JWZ8" s="655"/>
      <c r="JXA8" s="655"/>
      <c r="JXB8" s="655"/>
      <c r="JXC8" s="655"/>
      <c r="JXD8" s="655"/>
      <c r="JXE8" s="655"/>
      <c r="JXF8" s="655"/>
      <c r="JXG8" s="655"/>
      <c r="JXH8" s="655"/>
      <c r="JXI8" s="655"/>
      <c r="JXJ8" s="655"/>
      <c r="JXK8" s="655"/>
      <c r="JXL8" s="655"/>
      <c r="JXM8" s="655"/>
      <c r="JXN8" s="655"/>
      <c r="JXO8" s="655"/>
      <c r="JXP8" s="655"/>
      <c r="JXQ8" s="655"/>
      <c r="JXR8" s="655"/>
      <c r="JXS8" s="655"/>
      <c r="JXT8" s="655"/>
      <c r="JXU8" s="655"/>
      <c r="JXV8" s="655"/>
      <c r="JXW8" s="655"/>
      <c r="JXX8" s="655"/>
      <c r="JXY8" s="655"/>
      <c r="JXZ8" s="655"/>
      <c r="JYA8" s="655"/>
      <c r="JYB8" s="655"/>
      <c r="JYC8" s="655"/>
      <c r="JYD8" s="655"/>
      <c r="JYE8" s="655"/>
      <c r="JYF8" s="655"/>
      <c r="JYG8" s="655"/>
      <c r="JYH8" s="655"/>
      <c r="JYI8" s="655"/>
      <c r="JYJ8" s="655"/>
      <c r="JYK8" s="655"/>
      <c r="JYL8" s="655"/>
      <c r="JYM8" s="655"/>
      <c r="JYN8" s="655"/>
      <c r="JYO8" s="655"/>
      <c r="JYP8" s="655"/>
      <c r="JYQ8" s="655"/>
      <c r="JYR8" s="655"/>
      <c r="JYS8" s="655"/>
      <c r="JYT8" s="655"/>
      <c r="JYU8" s="655"/>
      <c r="JYV8" s="655"/>
      <c r="JYW8" s="655"/>
      <c r="JYX8" s="655"/>
      <c r="JYY8" s="655"/>
      <c r="JYZ8" s="655"/>
      <c r="JZA8" s="655"/>
      <c r="JZB8" s="655"/>
      <c r="JZC8" s="655"/>
      <c r="JZD8" s="655"/>
      <c r="JZE8" s="655"/>
      <c r="JZF8" s="655"/>
      <c r="JZG8" s="655"/>
      <c r="JZH8" s="655"/>
      <c r="JZI8" s="655"/>
      <c r="JZJ8" s="655"/>
      <c r="JZK8" s="655"/>
      <c r="JZL8" s="655"/>
      <c r="JZM8" s="655"/>
      <c r="JZN8" s="655"/>
      <c r="JZO8" s="655"/>
      <c r="JZP8" s="655"/>
      <c r="JZQ8" s="655"/>
      <c r="JZR8" s="655"/>
      <c r="JZS8" s="655"/>
      <c r="JZT8" s="655"/>
      <c r="JZU8" s="655"/>
      <c r="JZV8" s="655"/>
      <c r="JZW8" s="655"/>
      <c r="JZX8" s="655"/>
      <c r="JZY8" s="655"/>
      <c r="JZZ8" s="655"/>
      <c r="KAA8" s="655"/>
      <c r="KAB8" s="655"/>
      <c r="KAC8" s="655"/>
      <c r="KAD8" s="655"/>
      <c r="KAE8" s="655"/>
      <c r="KAF8" s="655"/>
      <c r="KAG8" s="655"/>
      <c r="KAH8" s="655"/>
      <c r="KAI8" s="655"/>
      <c r="KAJ8" s="655"/>
      <c r="KAK8" s="655"/>
      <c r="KAL8" s="655"/>
      <c r="KAM8" s="655"/>
      <c r="KAN8" s="655"/>
      <c r="KAO8" s="655"/>
      <c r="KAP8" s="655"/>
      <c r="KAQ8" s="655"/>
      <c r="KAR8" s="655"/>
      <c r="KAS8" s="655"/>
      <c r="KAT8" s="655"/>
      <c r="KAU8" s="655"/>
      <c r="KAV8" s="655"/>
      <c r="KAW8" s="655"/>
      <c r="KAX8" s="655"/>
      <c r="KAY8" s="655"/>
      <c r="KAZ8" s="655"/>
      <c r="KBA8" s="655"/>
      <c r="KBB8" s="655"/>
      <c r="KBC8" s="655"/>
      <c r="KBD8" s="655"/>
      <c r="KBE8" s="655"/>
      <c r="KBF8" s="655"/>
      <c r="KBG8" s="655"/>
      <c r="KBH8" s="655"/>
      <c r="KBI8" s="655"/>
      <c r="KBJ8" s="655"/>
      <c r="KBK8" s="655"/>
      <c r="KBL8" s="655"/>
      <c r="KBM8" s="655"/>
      <c r="KBN8" s="655"/>
      <c r="KBO8" s="655"/>
      <c r="KBP8" s="655"/>
      <c r="KBQ8" s="655"/>
      <c r="KBR8" s="655"/>
      <c r="KBS8" s="655"/>
      <c r="KBT8" s="655"/>
      <c r="KBU8" s="655"/>
      <c r="KBV8" s="655"/>
      <c r="KBW8" s="655"/>
      <c r="KBX8" s="655"/>
      <c r="KBY8" s="655"/>
      <c r="KBZ8" s="655"/>
      <c r="KCA8" s="655"/>
      <c r="KCB8" s="655"/>
      <c r="KCC8" s="655"/>
      <c r="KCD8" s="655"/>
      <c r="KCE8" s="655"/>
      <c r="KCF8" s="655"/>
      <c r="KCG8" s="655"/>
      <c r="KCH8" s="655"/>
      <c r="KCI8" s="655"/>
      <c r="KCJ8" s="655"/>
      <c r="KCK8" s="655"/>
      <c r="KCL8" s="655"/>
      <c r="KCM8" s="655"/>
      <c r="KCN8" s="655"/>
      <c r="KCO8" s="655"/>
      <c r="KCP8" s="655"/>
      <c r="KCQ8" s="655"/>
      <c r="KCR8" s="655"/>
      <c r="KCS8" s="655"/>
      <c r="KCT8" s="655"/>
      <c r="KCU8" s="655"/>
      <c r="KCV8" s="655"/>
      <c r="KCW8" s="655"/>
      <c r="KCX8" s="655"/>
      <c r="KCY8" s="655"/>
      <c r="KCZ8" s="655"/>
      <c r="KDA8" s="655"/>
      <c r="KDB8" s="655"/>
      <c r="KDC8" s="655"/>
      <c r="KDD8" s="655"/>
      <c r="KDE8" s="655"/>
      <c r="KDF8" s="655"/>
      <c r="KDG8" s="655"/>
      <c r="KDH8" s="655"/>
      <c r="KDI8" s="655"/>
      <c r="KDJ8" s="655"/>
      <c r="KDK8" s="655"/>
      <c r="KDL8" s="655"/>
      <c r="KDM8" s="655"/>
      <c r="KDN8" s="655"/>
      <c r="KDO8" s="655"/>
      <c r="KDP8" s="655"/>
      <c r="KDQ8" s="655"/>
      <c r="KDR8" s="655"/>
      <c r="KDS8" s="655"/>
      <c r="KDT8" s="655"/>
      <c r="KDU8" s="655"/>
      <c r="KDV8" s="655"/>
      <c r="KDW8" s="655"/>
      <c r="KDX8" s="655"/>
      <c r="KDY8" s="655"/>
      <c r="KDZ8" s="655"/>
      <c r="KEA8" s="655"/>
      <c r="KEB8" s="655"/>
      <c r="KEC8" s="655"/>
      <c r="KED8" s="655"/>
      <c r="KEE8" s="655"/>
      <c r="KEF8" s="655"/>
      <c r="KEG8" s="655"/>
      <c r="KEH8" s="655"/>
      <c r="KEI8" s="655"/>
      <c r="KEJ8" s="655"/>
      <c r="KEK8" s="655"/>
      <c r="KEL8" s="655"/>
      <c r="KEM8" s="655"/>
      <c r="KEN8" s="655"/>
      <c r="KEO8" s="655"/>
      <c r="KEP8" s="655"/>
      <c r="KEQ8" s="655"/>
      <c r="KER8" s="655"/>
      <c r="KES8" s="655"/>
      <c r="KET8" s="655"/>
      <c r="KEU8" s="655"/>
      <c r="KEV8" s="655"/>
      <c r="KEW8" s="655"/>
      <c r="KEX8" s="655"/>
      <c r="KEY8" s="655"/>
      <c r="KEZ8" s="655"/>
      <c r="KFA8" s="655"/>
      <c r="KFB8" s="655"/>
      <c r="KFC8" s="655"/>
      <c r="KFD8" s="655"/>
      <c r="KFE8" s="655"/>
      <c r="KFF8" s="655"/>
      <c r="KFG8" s="655"/>
      <c r="KFH8" s="655"/>
      <c r="KFI8" s="655"/>
      <c r="KFJ8" s="655"/>
      <c r="KFK8" s="655"/>
      <c r="KFL8" s="655"/>
      <c r="KFM8" s="655"/>
      <c r="KFN8" s="655"/>
      <c r="KFO8" s="655"/>
      <c r="KFP8" s="655"/>
      <c r="KFQ8" s="655"/>
      <c r="KFR8" s="655"/>
      <c r="KFS8" s="655"/>
      <c r="KFT8" s="655"/>
      <c r="KFU8" s="655"/>
      <c r="KFV8" s="655"/>
      <c r="KFW8" s="655"/>
      <c r="KFX8" s="655"/>
      <c r="KFY8" s="655"/>
      <c r="KFZ8" s="655"/>
      <c r="KGA8" s="655"/>
      <c r="KGB8" s="655"/>
      <c r="KGC8" s="655"/>
      <c r="KGD8" s="655"/>
      <c r="KGE8" s="655"/>
      <c r="KGF8" s="655"/>
      <c r="KGG8" s="655"/>
      <c r="KGH8" s="655"/>
      <c r="KGI8" s="655"/>
      <c r="KGJ8" s="655"/>
      <c r="KGK8" s="655"/>
      <c r="KGL8" s="655"/>
      <c r="KGM8" s="655"/>
      <c r="KGN8" s="655"/>
      <c r="KGO8" s="655"/>
      <c r="KGP8" s="655"/>
      <c r="KGQ8" s="655"/>
      <c r="KGR8" s="655"/>
      <c r="KGS8" s="655"/>
      <c r="KGT8" s="655"/>
      <c r="KGU8" s="655"/>
      <c r="KGV8" s="655"/>
      <c r="KGW8" s="655"/>
      <c r="KGX8" s="655"/>
      <c r="KGY8" s="655"/>
      <c r="KGZ8" s="655"/>
      <c r="KHA8" s="655"/>
      <c r="KHB8" s="655"/>
      <c r="KHC8" s="655"/>
      <c r="KHD8" s="655"/>
      <c r="KHE8" s="655"/>
      <c r="KHF8" s="655"/>
      <c r="KHG8" s="655"/>
      <c r="KHH8" s="655"/>
      <c r="KHI8" s="655"/>
      <c r="KHJ8" s="655"/>
      <c r="KHK8" s="655"/>
      <c r="KHL8" s="655"/>
      <c r="KHM8" s="655"/>
      <c r="KHN8" s="655"/>
      <c r="KHO8" s="655"/>
      <c r="KHP8" s="655"/>
      <c r="KHQ8" s="655"/>
      <c r="KHR8" s="655"/>
      <c r="KHS8" s="655"/>
      <c r="KHT8" s="655"/>
      <c r="KHU8" s="655"/>
      <c r="KHV8" s="655"/>
      <c r="KHW8" s="655"/>
      <c r="KHX8" s="655"/>
      <c r="KHY8" s="655"/>
      <c r="KHZ8" s="655"/>
      <c r="KIA8" s="655"/>
      <c r="KIB8" s="655"/>
      <c r="KIC8" s="655"/>
      <c r="KID8" s="655"/>
      <c r="KIE8" s="655"/>
      <c r="KIF8" s="655"/>
      <c r="KIG8" s="655"/>
      <c r="KIH8" s="655"/>
      <c r="KII8" s="655"/>
      <c r="KIJ8" s="655"/>
      <c r="KIK8" s="655"/>
      <c r="KIL8" s="655"/>
      <c r="KIM8" s="655"/>
      <c r="KIN8" s="655"/>
      <c r="KIO8" s="655"/>
      <c r="KIP8" s="655"/>
      <c r="KIQ8" s="655"/>
      <c r="KIR8" s="655"/>
      <c r="KIS8" s="655"/>
      <c r="KIT8" s="655"/>
      <c r="KIU8" s="655"/>
      <c r="KIV8" s="655"/>
      <c r="KIW8" s="655"/>
      <c r="KIX8" s="655"/>
      <c r="KIY8" s="655"/>
      <c r="KIZ8" s="655"/>
      <c r="KJA8" s="655"/>
      <c r="KJB8" s="655"/>
      <c r="KJC8" s="655"/>
      <c r="KJD8" s="655"/>
      <c r="KJE8" s="655"/>
      <c r="KJF8" s="655"/>
      <c r="KJG8" s="655"/>
      <c r="KJH8" s="655"/>
      <c r="KJI8" s="655"/>
      <c r="KJJ8" s="655"/>
      <c r="KJK8" s="655"/>
      <c r="KJL8" s="655"/>
      <c r="KJM8" s="655"/>
      <c r="KJN8" s="655"/>
      <c r="KJO8" s="655"/>
      <c r="KJP8" s="655"/>
      <c r="KJQ8" s="655"/>
      <c r="KJR8" s="655"/>
      <c r="KJS8" s="655"/>
      <c r="KJT8" s="655"/>
      <c r="KJU8" s="655"/>
      <c r="KJV8" s="655"/>
      <c r="KJW8" s="655"/>
      <c r="KJX8" s="655"/>
      <c r="KJY8" s="655"/>
      <c r="KJZ8" s="655"/>
      <c r="KKA8" s="655"/>
      <c r="KKB8" s="655"/>
      <c r="KKC8" s="655"/>
      <c r="KKD8" s="655"/>
      <c r="KKE8" s="655"/>
      <c r="KKF8" s="655"/>
      <c r="KKG8" s="655"/>
      <c r="KKH8" s="655"/>
      <c r="KKI8" s="655"/>
      <c r="KKJ8" s="655"/>
      <c r="KKK8" s="655"/>
      <c r="KKL8" s="655"/>
      <c r="KKM8" s="655"/>
      <c r="KKN8" s="655"/>
      <c r="KKO8" s="655"/>
      <c r="KKP8" s="655"/>
      <c r="KKQ8" s="655"/>
      <c r="KKR8" s="655"/>
      <c r="KKS8" s="655"/>
      <c r="KKT8" s="655"/>
      <c r="KKU8" s="655"/>
      <c r="KKV8" s="655"/>
      <c r="KKW8" s="655"/>
      <c r="KKX8" s="655"/>
      <c r="KKY8" s="655"/>
      <c r="KKZ8" s="655"/>
      <c r="KLA8" s="655"/>
      <c r="KLB8" s="655"/>
      <c r="KLC8" s="655"/>
      <c r="KLD8" s="655"/>
      <c r="KLE8" s="655"/>
      <c r="KLF8" s="655"/>
      <c r="KLG8" s="655"/>
      <c r="KLH8" s="655"/>
      <c r="KLI8" s="655"/>
      <c r="KLJ8" s="655"/>
      <c r="KLK8" s="655"/>
      <c r="KLL8" s="655"/>
      <c r="KLM8" s="655"/>
      <c r="KLN8" s="655"/>
      <c r="KLO8" s="655"/>
      <c r="KLP8" s="655"/>
      <c r="KLQ8" s="655"/>
      <c r="KLR8" s="655"/>
      <c r="KLS8" s="655"/>
      <c r="KLT8" s="655"/>
      <c r="KLU8" s="655"/>
      <c r="KLV8" s="655"/>
      <c r="KLW8" s="655"/>
      <c r="KLX8" s="655"/>
      <c r="KLY8" s="655"/>
      <c r="KLZ8" s="655"/>
      <c r="KMA8" s="655"/>
      <c r="KMB8" s="655"/>
      <c r="KMC8" s="655"/>
      <c r="KMD8" s="655"/>
      <c r="KME8" s="655"/>
      <c r="KMF8" s="655"/>
      <c r="KMG8" s="655"/>
      <c r="KMH8" s="655"/>
      <c r="KMI8" s="655"/>
      <c r="KMJ8" s="655"/>
      <c r="KMK8" s="655"/>
      <c r="KML8" s="655"/>
      <c r="KMM8" s="655"/>
      <c r="KMN8" s="655"/>
      <c r="KMO8" s="655"/>
      <c r="KMP8" s="655"/>
      <c r="KMQ8" s="655"/>
      <c r="KMR8" s="655"/>
      <c r="KMS8" s="655"/>
      <c r="KMT8" s="655"/>
      <c r="KMU8" s="655"/>
      <c r="KMV8" s="655"/>
      <c r="KMW8" s="655"/>
      <c r="KMX8" s="655"/>
      <c r="KMY8" s="655"/>
      <c r="KMZ8" s="655"/>
      <c r="KNA8" s="655"/>
      <c r="KNB8" s="655"/>
      <c r="KNC8" s="655"/>
      <c r="KND8" s="655"/>
      <c r="KNE8" s="655"/>
      <c r="KNF8" s="655"/>
      <c r="KNG8" s="655"/>
      <c r="KNH8" s="655"/>
      <c r="KNI8" s="655"/>
      <c r="KNJ8" s="655"/>
      <c r="KNK8" s="655"/>
      <c r="KNL8" s="655"/>
      <c r="KNM8" s="655"/>
      <c r="KNN8" s="655"/>
      <c r="KNO8" s="655"/>
      <c r="KNP8" s="655"/>
      <c r="KNQ8" s="655"/>
      <c r="KNR8" s="655"/>
      <c r="KNS8" s="655"/>
      <c r="KNT8" s="655"/>
      <c r="KNU8" s="655"/>
      <c r="KNV8" s="655"/>
      <c r="KNW8" s="655"/>
      <c r="KNX8" s="655"/>
      <c r="KNY8" s="655"/>
      <c r="KNZ8" s="655"/>
      <c r="KOA8" s="655"/>
      <c r="KOB8" s="655"/>
      <c r="KOC8" s="655"/>
      <c r="KOD8" s="655"/>
      <c r="KOE8" s="655"/>
      <c r="KOF8" s="655"/>
      <c r="KOG8" s="655"/>
      <c r="KOH8" s="655"/>
      <c r="KOI8" s="655"/>
      <c r="KOJ8" s="655"/>
      <c r="KOK8" s="655"/>
      <c r="KOL8" s="655"/>
      <c r="KOM8" s="655"/>
      <c r="KON8" s="655"/>
      <c r="KOO8" s="655"/>
      <c r="KOP8" s="655"/>
      <c r="KOQ8" s="655"/>
      <c r="KOR8" s="655"/>
      <c r="KOS8" s="655"/>
      <c r="KOT8" s="655"/>
      <c r="KOU8" s="655"/>
      <c r="KOV8" s="655"/>
      <c r="KOW8" s="655"/>
      <c r="KOX8" s="655"/>
      <c r="KOY8" s="655"/>
      <c r="KOZ8" s="655"/>
      <c r="KPA8" s="655"/>
      <c r="KPB8" s="655"/>
      <c r="KPC8" s="655"/>
      <c r="KPD8" s="655"/>
      <c r="KPE8" s="655"/>
      <c r="KPF8" s="655"/>
      <c r="KPG8" s="655"/>
      <c r="KPH8" s="655"/>
      <c r="KPI8" s="655"/>
      <c r="KPJ8" s="655"/>
      <c r="KPK8" s="655"/>
      <c r="KPL8" s="655"/>
      <c r="KPM8" s="655"/>
      <c r="KPN8" s="655"/>
      <c r="KPO8" s="655"/>
      <c r="KPP8" s="655"/>
      <c r="KPQ8" s="655"/>
      <c r="KPR8" s="655"/>
      <c r="KPS8" s="655"/>
      <c r="KPT8" s="655"/>
      <c r="KPU8" s="655"/>
      <c r="KPV8" s="655"/>
      <c r="KPW8" s="655"/>
      <c r="KPX8" s="655"/>
      <c r="KPY8" s="655"/>
      <c r="KPZ8" s="655"/>
      <c r="KQA8" s="655"/>
      <c r="KQB8" s="655"/>
      <c r="KQC8" s="655"/>
      <c r="KQD8" s="655"/>
      <c r="KQE8" s="655"/>
      <c r="KQF8" s="655"/>
      <c r="KQG8" s="655"/>
      <c r="KQH8" s="655"/>
      <c r="KQI8" s="655"/>
      <c r="KQJ8" s="655"/>
      <c r="KQK8" s="655"/>
      <c r="KQL8" s="655"/>
      <c r="KQM8" s="655"/>
      <c r="KQN8" s="655"/>
      <c r="KQO8" s="655"/>
      <c r="KQP8" s="655"/>
      <c r="KQQ8" s="655"/>
      <c r="KQR8" s="655"/>
      <c r="KQS8" s="655"/>
      <c r="KQT8" s="655"/>
      <c r="KQU8" s="655"/>
      <c r="KQV8" s="655"/>
      <c r="KQW8" s="655"/>
      <c r="KQX8" s="655"/>
      <c r="KQY8" s="655"/>
      <c r="KQZ8" s="655"/>
      <c r="KRA8" s="655"/>
      <c r="KRB8" s="655"/>
      <c r="KRC8" s="655"/>
      <c r="KRD8" s="655"/>
      <c r="KRE8" s="655"/>
      <c r="KRF8" s="655"/>
      <c r="KRG8" s="655"/>
      <c r="KRH8" s="655"/>
      <c r="KRI8" s="655"/>
      <c r="KRJ8" s="655"/>
      <c r="KRK8" s="655"/>
      <c r="KRL8" s="655"/>
      <c r="KRM8" s="655"/>
      <c r="KRN8" s="655"/>
      <c r="KRO8" s="655"/>
      <c r="KRP8" s="655"/>
      <c r="KRQ8" s="655"/>
      <c r="KRR8" s="655"/>
      <c r="KRS8" s="655"/>
      <c r="KRT8" s="655"/>
      <c r="KRU8" s="655"/>
      <c r="KRV8" s="655"/>
      <c r="KRW8" s="655"/>
      <c r="KRX8" s="655"/>
      <c r="KRY8" s="655"/>
      <c r="KRZ8" s="655"/>
      <c r="KSA8" s="655"/>
      <c r="KSB8" s="655"/>
      <c r="KSC8" s="655"/>
      <c r="KSD8" s="655"/>
      <c r="KSE8" s="655"/>
      <c r="KSF8" s="655"/>
      <c r="KSG8" s="655"/>
      <c r="KSH8" s="655"/>
      <c r="KSI8" s="655"/>
      <c r="KSJ8" s="655"/>
      <c r="KSK8" s="655"/>
      <c r="KSL8" s="655"/>
      <c r="KSM8" s="655"/>
      <c r="KSN8" s="655"/>
      <c r="KSO8" s="655"/>
      <c r="KSP8" s="655"/>
      <c r="KSQ8" s="655"/>
      <c r="KSR8" s="655"/>
      <c r="KSS8" s="655"/>
      <c r="KST8" s="655"/>
      <c r="KSU8" s="655"/>
      <c r="KSV8" s="655"/>
      <c r="KSW8" s="655"/>
      <c r="KSX8" s="655"/>
      <c r="KSY8" s="655"/>
      <c r="KSZ8" s="655"/>
      <c r="KTA8" s="655"/>
      <c r="KTB8" s="655"/>
      <c r="KTC8" s="655"/>
      <c r="KTD8" s="655"/>
      <c r="KTE8" s="655"/>
      <c r="KTF8" s="655"/>
      <c r="KTG8" s="655"/>
      <c r="KTH8" s="655"/>
      <c r="KTI8" s="655"/>
      <c r="KTJ8" s="655"/>
      <c r="KTK8" s="655"/>
      <c r="KTL8" s="655"/>
      <c r="KTM8" s="655"/>
      <c r="KTN8" s="655"/>
      <c r="KTO8" s="655"/>
      <c r="KTP8" s="655"/>
      <c r="KTQ8" s="655"/>
      <c r="KTR8" s="655"/>
      <c r="KTS8" s="655"/>
      <c r="KTT8" s="655"/>
      <c r="KTU8" s="655"/>
      <c r="KTV8" s="655"/>
      <c r="KTW8" s="655"/>
      <c r="KTX8" s="655"/>
      <c r="KTY8" s="655"/>
      <c r="KTZ8" s="655"/>
      <c r="KUA8" s="655"/>
      <c r="KUB8" s="655"/>
      <c r="KUC8" s="655"/>
      <c r="KUD8" s="655"/>
      <c r="KUE8" s="655"/>
      <c r="KUF8" s="655"/>
      <c r="KUG8" s="655"/>
      <c r="KUH8" s="655"/>
      <c r="KUI8" s="655"/>
      <c r="KUJ8" s="655"/>
      <c r="KUK8" s="655"/>
      <c r="KUL8" s="655"/>
      <c r="KUM8" s="655"/>
      <c r="KUN8" s="655"/>
      <c r="KUO8" s="655"/>
      <c r="KUP8" s="655"/>
      <c r="KUQ8" s="655"/>
      <c r="KUR8" s="655"/>
      <c r="KUS8" s="655"/>
      <c r="KUT8" s="655"/>
      <c r="KUU8" s="655"/>
      <c r="KUV8" s="655"/>
      <c r="KUW8" s="655"/>
      <c r="KUX8" s="655"/>
      <c r="KUY8" s="655"/>
      <c r="KUZ8" s="655"/>
      <c r="KVA8" s="655"/>
      <c r="KVB8" s="655"/>
      <c r="KVC8" s="655"/>
      <c r="KVD8" s="655"/>
      <c r="KVE8" s="655"/>
      <c r="KVF8" s="655"/>
      <c r="KVG8" s="655"/>
      <c r="KVH8" s="655"/>
      <c r="KVI8" s="655"/>
      <c r="KVJ8" s="655"/>
      <c r="KVK8" s="655"/>
      <c r="KVL8" s="655"/>
      <c r="KVM8" s="655"/>
      <c r="KVN8" s="655"/>
      <c r="KVO8" s="655"/>
      <c r="KVP8" s="655"/>
      <c r="KVQ8" s="655"/>
      <c r="KVR8" s="655"/>
      <c r="KVS8" s="655"/>
      <c r="KVT8" s="655"/>
      <c r="KVU8" s="655"/>
      <c r="KVV8" s="655"/>
      <c r="KVW8" s="655"/>
      <c r="KVX8" s="655"/>
      <c r="KVY8" s="655"/>
      <c r="KVZ8" s="655"/>
      <c r="KWA8" s="655"/>
      <c r="KWB8" s="655"/>
      <c r="KWC8" s="655"/>
      <c r="KWD8" s="655"/>
      <c r="KWE8" s="655"/>
      <c r="KWF8" s="655"/>
      <c r="KWG8" s="655"/>
      <c r="KWH8" s="655"/>
      <c r="KWI8" s="655"/>
      <c r="KWJ8" s="655"/>
      <c r="KWK8" s="655"/>
      <c r="KWL8" s="655"/>
      <c r="KWM8" s="655"/>
      <c r="KWN8" s="655"/>
      <c r="KWO8" s="655"/>
      <c r="KWP8" s="655"/>
      <c r="KWQ8" s="655"/>
      <c r="KWR8" s="655"/>
      <c r="KWS8" s="655"/>
      <c r="KWT8" s="655"/>
      <c r="KWU8" s="655"/>
      <c r="KWV8" s="655"/>
      <c r="KWW8" s="655"/>
      <c r="KWX8" s="655"/>
      <c r="KWY8" s="655"/>
      <c r="KWZ8" s="655"/>
      <c r="KXA8" s="655"/>
      <c r="KXB8" s="655"/>
      <c r="KXC8" s="655"/>
      <c r="KXD8" s="655"/>
      <c r="KXE8" s="655"/>
      <c r="KXF8" s="655"/>
      <c r="KXG8" s="655"/>
      <c r="KXH8" s="655"/>
      <c r="KXI8" s="655"/>
      <c r="KXJ8" s="655"/>
      <c r="KXK8" s="655"/>
      <c r="KXL8" s="655"/>
      <c r="KXM8" s="655"/>
      <c r="KXN8" s="655"/>
      <c r="KXO8" s="655"/>
      <c r="KXP8" s="655"/>
      <c r="KXQ8" s="655"/>
      <c r="KXR8" s="655"/>
      <c r="KXS8" s="655"/>
      <c r="KXT8" s="655"/>
      <c r="KXU8" s="655"/>
      <c r="KXV8" s="655"/>
      <c r="KXW8" s="655"/>
      <c r="KXX8" s="655"/>
      <c r="KXY8" s="655"/>
      <c r="KXZ8" s="655"/>
      <c r="KYA8" s="655"/>
      <c r="KYB8" s="655"/>
      <c r="KYC8" s="655"/>
      <c r="KYD8" s="655"/>
      <c r="KYE8" s="655"/>
      <c r="KYF8" s="655"/>
      <c r="KYG8" s="655"/>
      <c r="KYH8" s="655"/>
      <c r="KYI8" s="655"/>
      <c r="KYJ8" s="655"/>
      <c r="KYK8" s="655"/>
      <c r="KYL8" s="655"/>
      <c r="KYM8" s="655"/>
      <c r="KYN8" s="655"/>
      <c r="KYO8" s="655"/>
      <c r="KYP8" s="655"/>
      <c r="KYQ8" s="655"/>
      <c r="KYR8" s="655"/>
      <c r="KYS8" s="655"/>
      <c r="KYT8" s="655"/>
      <c r="KYU8" s="655"/>
      <c r="KYV8" s="655"/>
      <c r="KYW8" s="655"/>
      <c r="KYX8" s="655"/>
      <c r="KYY8" s="655"/>
      <c r="KYZ8" s="655"/>
      <c r="KZA8" s="655"/>
      <c r="KZB8" s="655"/>
      <c r="KZC8" s="655"/>
      <c r="KZD8" s="655"/>
      <c r="KZE8" s="655"/>
      <c r="KZF8" s="655"/>
      <c r="KZG8" s="655"/>
      <c r="KZH8" s="655"/>
      <c r="KZI8" s="655"/>
      <c r="KZJ8" s="655"/>
      <c r="KZK8" s="655"/>
      <c r="KZL8" s="655"/>
      <c r="KZM8" s="655"/>
      <c r="KZN8" s="655"/>
      <c r="KZO8" s="655"/>
      <c r="KZP8" s="655"/>
      <c r="KZQ8" s="655"/>
      <c r="KZR8" s="655"/>
      <c r="KZS8" s="655"/>
      <c r="KZT8" s="655"/>
      <c r="KZU8" s="655"/>
      <c r="KZV8" s="655"/>
      <c r="KZW8" s="655"/>
      <c r="KZX8" s="655"/>
      <c r="KZY8" s="655"/>
      <c r="KZZ8" s="655"/>
      <c r="LAA8" s="655"/>
      <c r="LAB8" s="655"/>
      <c r="LAC8" s="655"/>
      <c r="LAD8" s="655"/>
      <c r="LAE8" s="655"/>
      <c r="LAF8" s="655"/>
      <c r="LAG8" s="655"/>
      <c r="LAH8" s="655"/>
      <c r="LAI8" s="655"/>
      <c r="LAJ8" s="655"/>
      <c r="LAK8" s="655"/>
      <c r="LAL8" s="655"/>
      <c r="LAM8" s="655"/>
      <c r="LAN8" s="655"/>
      <c r="LAO8" s="655"/>
      <c r="LAP8" s="655"/>
      <c r="LAQ8" s="655"/>
      <c r="LAR8" s="655"/>
      <c r="LAS8" s="655"/>
      <c r="LAT8" s="655"/>
      <c r="LAU8" s="655"/>
      <c r="LAV8" s="655"/>
      <c r="LAW8" s="655"/>
      <c r="LAX8" s="655"/>
      <c r="LAY8" s="655"/>
      <c r="LAZ8" s="655"/>
      <c r="LBA8" s="655"/>
      <c r="LBB8" s="655"/>
      <c r="LBC8" s="655"/>
      <c r="LBD8" s="655"/>
      <c r="LBE8" s="655"/>
      <c r="LBF8" s="655"/>
      <c r="LBG8" s="655"/>
      <c r="LBH8" s="655"/>
      <c r="LBI8" s="655"/>
      <c r="LBJ8" s="655"/>
      <c r="LBK8" s="655"/>
      <c r="LBL8" s="655"/>
      <c r="LBM8" s="655"/>
      <c r="LBN8" s="655"/>
      <c r="LBO8" s="655"/>
      <c r="LBP8" s="655"/>
      <c r="LBQ8" s="655"/>
      <c r="LBR8" s="655"/>
      <c r="LBS8" s="655"/>
      <c r="LBT8" s="655"/>
      <c r="LBU8" s="655"/>
      <c r="LBV8" s="655"/>
      <c r="LBW8" s="655"/>
      <c r="LBX8" s="655"/>
      <c r="LBY8" s="655"/>
      <c r="LBZ8" s="655"/>
      <c r="LCA8" s="655"/>
      <c r="LCB8" s="655"/>
      <c r="LCC8" s="655"/>
      <c r="LCD8" s="655"/>
      <c r="LCE8" s="655"/>
      <c r="LCF8" s="655"/>
      <c r="LCG8" s="655"/>
      <c r="LCH8" s="655"/>
      <c r="LCI8" s="655"/>
      <c r="LCJ8" s="655"/>
      <c r="LCK8" s="655"/>
      <c r="LCL8" s="655"/>
      <c r="LCM8" s="655"/>
      <c r="LCN8" s="655"/>
      <c r="LCO8" s="655"/>
      <c r="LCP8" s="655"/>
      <c r="LCQ8" s="655"/>
      <c r="LCR8" s="655"/>
      <c r="LCS8" s="655"/>
      <c r="LCT8" s="655"/>
      <c r="LCU8" s="655"/>
      <c r="LCV8" s="655"/>
      <c r="LCW8" s="655"/>
      <c r="LCX8" s="655"/>
      <c r="LCY8" s="655"/>
      <c r="LCZ8" s="655"/>
      <c r="LDA8" s="655"/>
      <c r="LDB8" s="655"/>
      <c r="LDC8" s="655"/>
      <c r="LDD8" s="655"/>
      <c r="LDE8" s="655"/>
      <c r="LDF8" s="655"/>
      <c r="LDG8" s="655"/>
      <c r="LDH8" s="655"/>
      <c r="LDI8" s="655"/>
      <c r="LDJ8" s="655"/>
      <c r="LDK8" s="655"/>
      <c r="LDL8" s="655"/>
      <c r="LDM8" s="655"/>
      <c r="LDN8" s="655"/>
      <c r="LDO8" s="655"/>
      <c r="LDP8" s="655"/>
      <c r="LDQ8" s="655"/>
      <c r="LDR8" s="655"/>
      <c r="LDS8" s="655"/>
      <c r="LDT8" s="655"/>
      <c r="LDU8" s="655"/>
      <c r="LDV8" s="655"/>
      <c r="LDW8" s="655"/>
      <c r="LDX8" s="655"/>
      <c r="LDY8" s="655"/>
      <c r="LDZ8" s="655"/>
      <c r="LEA8" s="655"/>
      <c r="LEB8" s="655"/>
      <c r="LEC8" s="655"/>
      <c r="LED8" s="655"/>
      <c r="LEE8" s="655"/>
      <c r="LEF8" s="655"/>
      <c r="LEG8" s="655"/>
      <c r="LEH8" s="655"/>
      <c r="LEI8" s="655"/>
      <c r="LEJ8" s="655"/>
      <c r="LEK8" s="655"/>
      <c r="LEL8" s="655"/>
      <c r="LEM8" s="655"/>
      <c r="LEN8" s="655"/>
      <c r="LEO8" s="655"/>
      <c r="LEP8" s="655"/>
      <c r="LEQ8" s="655"/>
      <c r="LER8" s="655"/>
      <c r="LES8" s="655"/>
      <c r="LET8" s="655"/>
      <c r="LEU8" s="655"/>
      <c r="LEV8" s="655"/>
      <c r="LEW8" s="655"/>
      <c r="LEX8" s="655"/>
      <c r="LEY8" s="655"/>
      <c r="LEZ8" s="655"/>
      <c r="LFA8" s="655"/>
      <c r="LFB8" s="655"/>
      <c r="LFC8" s="655"/>
      <c r="LFD8" s="655"/>
      <c r="LFE8" s="655"/>
      <c r="LFF8" s="655"/>
      <c r="LFG8" s="655"/>
      <c r="LFH8" s="655"/>
      <c r="LFI8" s="655"/>
      <c r="LFJ8" s="655"/>
      <c r="LFK8" s="655"/>
      <c r="LFL8" s="655"/>
      <c r="LFM8" s="655"/>
      <c r="LFN8" s="655"/>
      <c r="LFO8" s="655"/>
      <c r="LFP8" s="655"/>
      <c r="LFQ8" s="655"/>
      <c r="LFR8" s="655"/>
      <c r="LFS8" s="655"/>
      <c r="LFT8" s="655"/>
      <c r="LFU8" s="655"/>
      <c r="LFV8" s="655"/>
      <c r="LFW8" s="655"/>
      <c r="LFX8" s="655"/>
      <c r="LFY8" s="655"/>
      <c r="LFZ8" s="655"/>
      <c r="LGA8" s="655"/>
      <c r="LGB8" s="655"/>
      <c r="LGC8" s="655"/>
      <c r="LGD8" s="655"/>
      <c r="LGE8" s="655"/>
      <c r="LGF8" s="655"/>
      <c r="LGG8" s="655"/>
      <c r="LGH8" s="655"/>
      <c r="LGI8" s="655"/>
      <c r="LGJ8" s="655"/>
      <c r="LGK8" s="655"/>
      <c r="LGL8" s="655"/>
      <c r="LGM8" s="655"/>
      <c r="LGN8" s="655"/>
      <c r="LGO8" s="655"/>
      <c r="LGP8" s="655"/>
      <c r="LGQ8" s="655"/>
      <c r="LGR8" s="655"/>
      <c r="LGS8" s="655"/>
      <c r="LGT8" s="655"/>
      <c r="LGU8" s="655"/>
      <c r="LGV8" s="655"/>
      <c r="LGW8" s="655"/>
      <c r="LGX8" s="655"/>
      <c r="LGY8" s="655"/>
      <c r="LGZ8" s="655"/>
      <c r="LHA8" s="655"/>
      <c r="LHB8" s="655"/>
      <c r="LHC8" s="655"/>
      <c r="LHD8" s="655"/>
      <c r="LHE8" s="655"/>
      <c r="LHF8" s="655"/>
      <c r="LHG8" s="655"/>
      <c r="LHH8" s="655"/>
      <c r="LHI8" s="655"/>
      <c r="LHJ8" s="655"/>
      <c r="LHK8" s="655"/>
      <c r="LHL8" s="655"/>
      <c r="LHM8" s="655"/>
      <c r="LHN8" s="655"/>
      <c r="LHO8" s="655"/>
      <c r="LHP8" s="655"/>
      <c r="LHQ8" s="655"/>
      <c r="LHR8" s="655"/>
      <c r="LHS8" s="655"/>
      <c r="LHT8" s="655"/>
      <c r="LHU8" s="655"/>
      <c r="LHV8" s="655"/>
      <c r="LHW8" s="655"/>
      <c r="LHX8" s="655"/>
      <c r="LHY8" s="655"/>
      <c r="LHZ8" s="655"/>
      <c r="LIA8" s="655"/>
      <c r="LIB8" s="655"/>
      <c r="LIC8" s="655"/>
      <c r="LID8" s="655"/>
      <c r="LIE8" s="655"/>
      <c r="LIF8" s="655"/>
      <c r="LIG8" s="655"/>
      <c r="LIH8" s="655"/>
      <c r="LII8" s="655"/>
      <c r="LIJ8" s="655"/>
      <c r="LIK8" s="655"/>
      <c r="LIL8" s="655"/>
      <c r="LIM8" s="655"/>
      <c r="LIN8" s="655"/>
      <c r="LIO8" s="655"/>
      <c r="LIP8" s="655"/>
      <c r="LIQ8" s="655"/>
      <c r="LIR8" s="655"/>
      <c r="LIS8" s="655"/>
      <c r="LIT8" s="655"/>
      <c r="LIU8" s="655"/>
      <c r="LIV8" s="655"/>
      <c r="LIW8" s="655"/>
      <c r="LIX8" s="655"/>
      <c r="LIY8" s="655"/>
      <c r="LIZ8" s="655"/>
      <c r="LJA8" s="655"/>
      <c r="LJB8" s="655"/>
      <c r="LJC8" s="655"/>
      <c r="LJD8" s="655"/>
      <c r="LJE8" s="655"/>
      <c r="LJF8" s="655"/>
      <c r="LJG8" s="655"/>
      <c r="LJH8" s="655"/>
      <c r="LJI8" s="655"/>
      <c r="LJJ8" s="655"/>
      <c r="LJK8" s="655"/>
      <c r="LJL8" s="655"/>
      <c r="LJM8" s="655"/>
      <c r="LJN8" s="655"/>
      <c r="LJO8" s="655"/>
      <c r="LJP8" s="655"/>
      <c r="LJQ8" s="655"/>
      <c r="LJR8" s="655"/>
      <c r="LJS8" s="655"/>
      <c r="LJT8" s="655"/>
      <c r="LJU8" s="655"/>
      <c r="LJV8" s="655"/>
      <c r="LJW8" s="655"/>
      <c r="LJX8" s="655"/>
      <c r="LJY8" s="655"/>
      <c r="LJZ8" s="655"/>
      <c r="LKA8" s="655"/>
      <c r="LKB8" s="655"/>
      <c r="LKC8" s="655"/>
      <c r="LKD8" s="655"/>
      <c r="LKE8" s="655"/>
      <c r="LKF8" s="655"/>
      <c r="LKG8" s="655"/>
      <c r="LKH8" s="655"/>
      <c r="LKI8" s="655"/>
      <c r="LKJ8" s="655"/>
      <c r="LKK8" s="655"/>
      <c r="LKL8" s="655"/>
      <c r="LKM8" s="655"/>
      <c r="LKN8" s="655"/>
      <c r="LKO8" s="655"/>
      <c r="LKP8" s="655"/>
      <c r="LKQ8" s="655"/>
      <c r="LKR8" s="655"/>
      <c r="LKS8" s="655"/>
      <c r="LKT8" s="655"/>
      <c r="LKU8" s="655"/>
      <c r="LKV8" s="655"/>
      <c r="LKW8" s="655"/>
      <c r="LKX8" s="655"/>
      <c r="LKY8" s="655"/>
      <c r="LKZ8" s="655"/>
      <c r="LLA8" s="655"/>
      <c r="LLB8" s="655"/>
      <c r="LLC8" s="655"/>
      <c r="LLD8" s="655"/>
      <c r="LLE8" s="655"/>
      <c r="LLF8" s="655"/>
      <c r="LLG8" s="655"/>
      <c r="LLH8" s="655"/>
      <c r="LLI8" s="655"/>
      <c r="LLJ8" s="655"/>
      <c r="LLK8" s="655"/>
      <c r="LLL8" s="655"/>
      <c r="LLM8" s="655"/>
      <c r="LLN8" s="655"/>
      <c r="LLO8" s="655"/>
      <c r="LLP8" s="655"/>
      <c r="LLQ8" s="655"/>
      <c r="LLR8" s="655"/>
      <c r="LLS8" s="655"/>
      <c r="LLT8" s="655"/>
      <c r="LLU8" s="655"/>
      <c r="LLV8" s="655"/>
      <c r="LLW8" s="655"/>
      <c r="LLX8" s="655"/>
      <c r="LLY8" s="655"/>
      <c r="LLZ8" s="655"/>
      <c r="LMA8" s="655"/>
      <c r="LMB8" s="655"/>
      <c r="LMC8" s="655"/>
      <c r="LMD8" s="655"/>
      <c r="LME8" s="655"/>
      <c r="LMF8" s="655"/>
      <c r="LMG8" s="655"/>
      <c r="LMH8" s="655"/>
      <c r="LMI8" s="655"/>
      <c r="LMJ8" s="655"/>
      <c r="LMK8" s="655"/>
      <c r="LML8" s="655"/>
      <c r="LMM8" s="655"/>
      <c r="LMN8" s="655"/>
      <c r="LMO8" s="655"/>
      <c r="LMP8" s="655"/>
      <c r="LMQ8" s="655"/>
      <c r="LMR8" s="655"/>
      <c r="LMS8" s="655"/>
      <c r="LMT8" s="655"/>
      <c r="LMU8" s="655"/>
      <c r="LMV8" s="655"/>
      <c r="LMW8" s="655"/>
      <c r="LMX8" s="655"/>
      <c r="LMY8" s="655"/>
      <c r="LMZ8" s="655"/>
      <c r="LNA8" s="655"/>
      <c r="LNB8" s="655"/>
      <c r="LNC8" s="655"/>
      <c r="LND8" s="655"/>
      <c r="LNE8" s="655"/>
      <c r="LNF8" s="655"/>
      <c r="LNG8" s="655"/>
      <c r="LNH8" s="655"/>
      <c r="LNI8" s="655"/>
      <c r="LNJ8" s="655"/>
      <c r="LNK8" s="655"/>
      <c r="LNL8" s="655"/>
      <c r="LNM8" s="655"/>
      <c r="LNN8" s="655"/>
      <c r="LNO8" s="655"/>
      <c r="LNP8" s="655"/>
      <c r="LNQ8" s="655"/>
      <c r="LNR8" s="655"/>
      <c r="LNS8" s="655"/>
      <c r="LNT8" s="655"/>
      <c r="LNU8" s="655"/>
      <c r="LNV8" s="655"/>
      <c r="LNW8" s="655"/>
      <c r="LNX8" s="655"/>
      <c r="LNY8" s="655"/>
      <c r="LNZ8" s="655"/>
      <c r="LOA8" s="655"/>
      <c r="LOB8" s="655"/>
      <c r="LOC8" s="655"/>
      <c r="LOD8" s="655"/>
      <c r="LOE8" s="655"/>
      <c r="LOF8" s="655"/>
      <c r="LOG8" s="655"/>
      <c r="LOH8" s="655"/>
      <c r="LOI8" s="655"/>
      <c r="LOJ8" s="655"/>
      <c r="LOK8" s="655"/>
      <c r="LOL8" s="655"/>
      <c r="LOM8" s="655"/>
      <c r="LON8" s="655"/>
      <c r="LOO8" s="655"/>
      <c r="LOP8" s="655"/>
      <c r="LOQ8" s="655"/>
      <c r="LOR8" s="655"/>
      <c r="LOS8" s="655"/>
      <c r="LOT8" s="655"/>
      <c r="LOU8" s="655"/>
      <c r="LOV8" s="655"/>
      <c r="LOW8" s="655"/>
      <c r="LOX8" s="655"/>
      <c r="LOY8" s="655"/>
      <c r="LOZ8" s="655"/>
      <c r="LPA8" s="655"/>
      <c r="LPB8" s="655"/>
      <c r="LPC8" s="655"/>
      <c r="LPD8" s="655"/>
      <c r="LPE8" s="655"/>
      <c r="LPF8" s="655"/>
      <c r="LPG8" s="655"/>
      <c r="LPH8" s="655"/>
      <c r="LPI8" s="655"/>
      <c r="LPJ8" s="655"/>
      <c r="LPK8" s="655"/>
      <c r="LPL8" s="655"/>
      <c r="LPM8" s="655"/>
      <c r="LPN8" s="655"/>
      <c r="LPO8" s="655"/>
      <c r="LPP8" s="655"/>
      <c r="LPQ8" s="655"/>
      <c r="LPR8" s="655"/>
      <c r="LPS8" s="655"/>
      <c r="LPT8" s="655"/>
      <c r="LPU8" s="655"/>
      <c r="LPV8" s="655"/>
      <c r="LPW8" s="655"/>
      <c r="LPX8" s="655"/>
      <c r="LPY8" s="655"/>
      <c r="LPZ8" s="655"/>
      <c r="LQA8" s="655"/>
      <c r="LQB8" s="655"/>
      <c r="LQC8" s="655"/>
      <c r="LQD8" s="655"/>
      <c r="LQE8" s="655"/>
      <c r="LQF8" s="655"/>
      <c r="LQG8" s="655"/>
      <c r="LQH8" s="655"/>
      <c r="LQI8" s="655"/>
      <c r="LQJ8" s="655"/>
      <c r="LQK8" s="655"/>
      <c r="LQL8" s="655"/>
      <c r="LQM8" s="655"/>
      <c r="LQN8" s="655"/>
      <c r="LQO8" s="655"/>
      <c r="LQP8" s="655"/>
      <c r="LQQ8" s="655"/>
      <c r="LQR8" s="655"/>
      <c r="LQS8" s="655"/>
      <c r="LQT8" s="655"/>
      <c r="LQU8" s="655"/>
      <c r="LQV8" s="655"/>
      <c r="LQW8" s="655"/>
      <c r="LQX8" s="655"/>
      <c r="LQY8" s="655"/>
      <c r="LQZ8" s="655"/>
      <c r="LRA8" s="655"/>
      <c r="LRB8" s="655"/>
      <c r="LRC8" s="655"/>
      <c r="LRD8" s="655"/>
      <c r="LRE8" s="655"/>
      <c r="LRF8" s="655"/>
      <c r="LRG8" s="655"/>
      <c r="LRH8" s="655"/>
      <c r="LRI8" s="655"/>
      <c r="LRJ8" s="655"/>
      <c r="LRK8" s="655"/>
      <c r="LRL8" s="655"/>
      <c r="LRM8" s="655"/>
      <c r="LRN8" s="655"/>
      <c r="LRO8" s="655"/>
      <c r="LRP8" s="655"/>
      <c r="LRQ8" s="655"/>
      <c r="LRR8" s="655"/>
      <c r="LRS8" s="655"/>
      <c r="LRT8" s="655"/>
      <c r="LRU8" s="655"/>
      <c r="LRV8" s="655"/>
      <c r="LRW8" s="655"/>
      <c r="LRX8" s="655"/>
      <c r="LRY8" s="655"/>
      <c r="LRZ8" s="655"/>
      <c r="LSA8" s="655"/>
      <c r="LSB8" s="655"/>
      <c r="LSC8" s="655"/>
      <c r="LSD8" s="655"/>
      <c r="LSE8" s="655"/>
      <c r="LSF8" s="655"/>
      <c r="LSG8" s="655"/>
      <c r="LSH8" s="655"/>
      <c r="LSI8" s="655"/>
      <c r="LSJ8" s="655"/>
      <c r="LSK8" s="655"/>
      <c r="LSL8" s="655"/>
      <c r="LSM8" s="655"/>
      <c r="LSN8" s="655"/>
      <c r="LSO8" s="655"/>
      <c r="LSP8" s="655"/>
      <c r="LSQ8" s="655"/>
      <c r="LSR8" s="655"/>
      <c r="LSS8" s="655"/>
      <c r="LST8" s="655"/>
      <c r="LSU8" s="655"/>
      <c r="LSV8" s="655"/>
      <c r="LSW8" s="655"/>
      <c r="LSX8" s="655"/>
      <c r="LSY8" s="655"/>
      <c r="LSZ8" s="655"/>
      <c r="LTA8" s="655"/>
      <c r="LTB8" s="655"/>
      <c r="LTC8" s="655"/>
      <c r="LTD8" s="655"/>
      <c r="LTE8" s="655"/>
      <c r="LTF8" s="655"/>
      <c r="LTG8" s="655"/>
      <c r="LTH8" s="655"/>
      <c r="LTI8" s="655"/>
      <c r="LTJ8" s="655"/>
      <c r="LTK8" s="655"/>
      <c r="LTL8" s="655"/>
      <c r="LTM8" s="655"/>
      <c r="LTN8" s="655"/>
      <c r="LTO8" s="655"/>
      <c r="LTP8" s="655"/>
      <c r="LTQ8" s="655"/>
      <c r="LTR8" s="655"/>
      <c r="LTS8" s="655"/>
      <c r="LTT8" s="655"/>
      <c r="LTU8" s="655"/>
      <c r="LTV8" s="655"/>
      <c r="LTW8" s="655"/>
      <c r="LTX8" s="655"/>
      <c r="LTY8" s="655"/>
      <c r="LTZ8" s="655"/>
      <c r="LUA8" s="655"/>
      <c r="LUB8" s="655"/>
      <c r="LUC8" s="655"/>
      <c r="LUD8" s="655"/>
      <c r="LUE8" s="655"/>
      <c r="LUF8" s="655"/>
      <c r="LUG8" s="655"/>
      <c r="LUH8" s="655"/>
      <c r="LUI8" s="655"/>
      <c r="LUJ8" s="655"/>
      <c r="LUK8" s="655"/>
      <c r="LUL8" s="655"/>
      <c r="LUM8" s="655"/>
      <c r="LUN8" s="655"/>
      <c r="LUO8" s="655"/>
      <c r="LUP8" s="655"/>
      <c r="LUQ8" s="655"/>
      <c r="LUR8" s="655"/>
      <c r="LUS8" s="655"/>
      <c r="LUT8" s="655"/>
      <c r="LUU8" s="655"/>
      <c r="LUV8" s="655"/>
      <c r="LUW8" s="655"/>
      <c r="LUX8" s="655"/>
      <c r="LUY8" s="655"/>
      <c r="LUZ8" s="655"/>
      <c r="LVA8" s="655"/>
      <c r="LVB8" s="655"/>
      <c r="LVC8" s="655"/>
      <c r="LVD8" s="655"/>
      <c r="LVE8" s="655"/>
      <c r="LVF8" s="655"/>
      <c r="LVG8" s="655"/>
      <c r="LVH8" s="655"/>
      <c r="LVI8" s="655"/>
      <c r="LVJ8" s="655"/>
      <c r="LVK8" s="655"/>
      <c r="LVL8" s="655"/>
      <c r="LVM8" s="655"/>
      <c r="LVN8" s="655"/>
      <c r="LVO8" s="655"/>
      <c r="LVP8" s="655"/>
      <c r="LVQ8" s="655"/>
      <c r="LVR8" s="655"/>
      <c r="LVS8" s="655"/>
      <c r="LVT8" s="655"/>
      <c r="LVU8" s="655"/>
      <c r="LVV8" s="655"/>
      <c r="LVW8" s="655"/>
      <c r="LVX8" s="655"/>
      <c r="LVY8" s="655"/>
      <c r="LVZ8" s="655"/>
      <c r="LWA8" s="655"/>
      <c r="LWB8" s="655"/>
      <c r="LWC8" s="655"/>
      <c r="LWD8" s="655"/>
      <c r="LWE8" s="655"/>
      <c r="LWF8" s="655"/>
      <c r="LWG8" s="655"/>
      <c r="LWH8" s="655"/>
      <c r="LWI8" s="655"/>
      <c r="LWJ8" s="655"/>
      <c r="LWK8" s="655"/>
      <c r="LWL8" s="655"/>
      <c r="LWM8" s="655"/>
      <c r="LWN8" s="655"/>
      <c r="LWO8" s="655"/>
      <c r="LWP8" s="655"/>
      <c r="LWQ8" s="655"/>
      <c r="LWR8" s="655"/>
      <c r="LWS8" s="655"/>
      <c r="LWT8" s="655"/>
      <c r="LWU8" s="655"/>
      <c r="LWV8" s="655"/>
      <c r="LWW8" s="655"/>
      <c r="LWX8" s="655"/>
      <c r="LWY8" s="655"/>
      <c r="LWZ8" s="655"/>
      <c r="LXA8" s="655"/>
      <c r="LXB8" s="655"/>
      <c r="LXC8" s="655"/>
      <c r="LXD8" s="655"/>
      <c r="LXE8" s="655"/>
      <c r="LXF8" s="655"/>
      <c r="LXG8" s="655"/>
      <c r="LXH8" s="655"/>
      <c r="LXI8" s="655"/>
      <c r="LXJ8" s="655"/>
      <c r="LXK8" s="655"/>
      <c r="LXL8" s="655"/>
      <c r="LXM8" s="655"/>
      <c r="LXN8" s="655"/>
      <c r="LXO8" s="655"/>
      <c r="LXP8" s="655"/>
      <c r="LXQ8" s="655"/>
      <c r="LXR8" s="655"/>
      <c r="LXS8" s="655"/>
      <c r="LXT8" s="655"/>
      <c r="LXU8" s="655"/>
      <c r="LXV8" s="655"/>
      <c r="LXW8" s="655"/>
      <c r="LXX8" s="655"/>
      <c r="LXY8" s="655"/>
      <c r="LXZ8" s="655"/>
      <c r="LYA8" s="655"/>
      <c r="LYB8" s="655"/>
      <c r="LYC8" s="655"/>
      <c r="LYD8" s="655"/>
      <c r="LYE8" s="655"/>
      <c r="LYF8" s="655"/>
      <c r="LYG8" s="655"/>
      <c r="LYH8" s="655"/>
      <c r="LYI8" s="655"/>
      <c r="LYJ8" s="655"/>
      <c r="LYK8" s="655"/>
      <c r="LYL8" s="655"/>
      <c r="LYM8" s="655"/>
      <c r="LYN8" s="655"/>
      <c r="LYO8" s="655"/>
      <c r="LYP8" s="655"/>
      <c r="LYQ8" s="655"/>
      <c r="LYR8" s="655"/>
      <c r="LYS8" s="655"/>
      <c r="LYT8" s="655"/>
      <c r="LYU8" s="655"/>
      <c r="LYV8" s="655"/>
      <c r="LYW8" s="655"/>
      <c r="LYX8" s="655"/>
      <c r="LYY8" s="655"/>
      <c r="LYZ8" s="655"/>
      <c r="LZA8" s="655"/>
      <c r="LZB8" s="655"/>
      <c r="LZC8" s="655"/>
      <c r="LZD8" s="655"/>
      <c r="LZE8" s="655"/>
      <c r="LZF8" s="655"/>
      <c r="LZG8" s="655"/>
      <c r="LZH8" s="655"/>
      <c r="LZI8" s="655"/>
      <c r="LZJ8" s="655"/>
      <c r="LZK8" s="655"/>
      <c r="LZL8" s="655"/>
      <c r="LZM8" s="655"/>
      <c r="LZN8" s="655"/>
      <c r="LZO8" s="655"/>
      <c r="LZP8" s="655"/>
      <c r="LZQ8" s="655"/>
      <c r="LZR8" s="655"/>
      <c r="LZS8" s="655"/>
      <c r="LZT8" s="655"/>
      <c r="LZU8" s="655"/>
      <c r="LZV8" s="655"/>
      <c r="LZW8" s="655"/>
      <c r="LZX8" s="655"/>
      <c r="LZY8" s="655"/>
      <c r="LZZ8" s="655"/>
      <c r="MAA8" s="655"/>
      <c r="MAB8" s="655"/>
      <c r="MAC8" s="655"/>
      <c r="MAD8" s="655"/>
      <c r="MAE8" s="655"/>
      <c r="MAF8" s="655"/>
      <c r="MAG8" s="655"/>
      <c r="MAH8" s="655"/>
      <c r="MAI8" s="655"/>
      <c r="MAJ8" s="655"/>
      <c r="MAK8" s="655"/>
      <c r="MAL8" s="655"/>
      <c r="MAM8" s="655"/>
      <c r="MAN8" s="655"/>
      <c r="MAO8" s="655"/>
      <c r="MAP8" s="655"/>
      <c r="MAQ8" s="655"/>
      <c r="MAR8" s="655"/>
      <c r="MAS8" s="655"/>
      <c r="MAT8" s="655"/>
      <c r="MAU8" s="655"/>
      <c r="MAV8" s="655"/>
      <c r="MAW8" s="655"/>
      <c r="MAX8" s="655"/>
      <c r="MAY8" s="655"/>
      <c r="MAZ8" s="655"/>
      <c r="MBA8" s="655"/>
      <c r="MBB8" s="655"/>
      <c r="MBC8" s="655"/>
      <c r="MBD8" s="655"/>
      <c r="MBE8" s="655"/>
      <c r="MBF8" s="655"/>
      <c r="MBG8" s="655"/>
      <c r="MBH8" s="655"/>
      <c r="MBI8" s="655"/>
      <c r="MBJ8" s="655"/>
      <c r="MBK8" s="655"/>
      <c r="MBL8" s="655"/>
      <c r="MBM8" s="655"/>
      <c r="MBN8" s="655"/>
      <c r="MBO8" s="655"/>
      <c r="MBP8" s="655"/>
      <c r="MBQ8" s="655"/>
      <c r="MBR8" s="655"/>
      <c r="MBS8" s="655"/>
      <c r="MBT8" s="655"/>
      <c r="MBU8" s="655"/>
      <c r="MBV8" s="655"/>
      <c r="MBW8" s="655"/>
      <c r="MBX8" s="655"/>
      <c r="MBY8" s="655"/>
      <c r="MBZ8" s="655"/>
      <c r="MCA8" s="655"/>
      <c r="MCB8" s="655"/>
      <c r="MCC8" s="655"/>
      <c r="MCD8" s="655"/>
      <c r="MCE8" s="655"/>
      <c r="MCF8" s="655"/>
      <c r="MCG8" s="655"/>
      <c r="MCH8" s="655"/>
      <c r="MCI8" s="655"/>
      <c r="MCJ8" s="655"/>
      <c r="MCK8" s="655"/>
      <c r="MCL8" s="655"/>
      <c r="MCM8" s="655"/>
      <c r="MCN8" s="655"/>
      <c r="MCO8" s="655"/>
      <c r="MCP8" s="655"/>
      <c r="MCQ8" s="655"/>
      <c r="MCR8" s="655"/>
      <c r="MCS8" s="655"/>
      <c r="MCT8" s="655"/>
      <c r="MCU8" s="655"/>
      <c r="MCV8" s="655"/>
      <c r="MCW8" s="655"/>
      <c r="MCX8" s="655"/>
      <c r="MCY8" s="655"/>
      <c r="MCZ8" s="655"/>
      <c r="MDA8" s="655"/>
      <c r="MDB8" s="655"/>
      <c r="MDC8" s="655"/>
      <c r="MDD8" s="655"/>
      <c r="MDE8" s="655"/>
      <c r="MDF8" s="655"/>
      <c r="MDG8" s="655"/>
      <c r="MDH8" s="655"/>
      <c r="MDI8" s="655"/>
      <c r="MDJ8" s="655"/>
      <c r="MDK8" s="655"/>
      <c r="MDL8" s="655"/>
      <c r="MDM8" s="655"/>
      <c r="MDN8" s="655"/>
      <c r="MDO8" s="655"/>
      <c r="MDP8" s="655"/>
      <c r="MDQ8" s="655"/>
      <c r="MDR8" s="655"/>
      <c r="MDS8" s="655"/>
      <c r="MDT8" s="655"/>
      <c r="MDU8" s="655"/>
      <c r="MDV8" s="655"/>
      <c r="MDW8" s="655"/>
      <c r="MDX8" s="655"/>
      <c r="MDY8" s="655"/>
      <c r="MDZ8" s="655"/>
      <c r="MEA8" s="655"/>
      <c r="MEB8" s="655"/>
      <c r="MEC8" s="655"/>
      <c r="MED8" s="655"/>
      <c r="MEE8" s="655"/>
      <c r="MEF8" s="655"/>
      <c r="MEG8" s="655"/>
      <c r="MEH8" s="655"/>
      <c r="MEI8" s="655"/>
      <c r="MEJ8" s="655"/>
      <c r="MEK8" s="655"/>
      <c r="MEL8" s="655"/>
      <c r="MEM8" s="655"/>
      <c r="MEN8" s="655"/>
      <c r="MEO8" s="655"/>
      <c r="MEP8" s="655"/>
      <c r="MEQ8" s="655"/>
      <c r="MER8" s="655"/>
      <c r="MES8" s="655"/>
      <c r="MET8" s="655"/>
      <c r="MEU8" s="655"/>
      <c r="MEV8" s="655"/>
      <c r="MEW8" s="655"/>
      <c r="MEX8" s="655"/>
      <c r="MEY8" s="655"/>
      <c r="MEZ8" s="655"/>
      <c r="MFA8" s="655"/>
      <c r="MFB8" s="655"/>
      <c r="MFC8" s="655"/>
      <c r="MFD8" s="655"/>
      <c r="MFE8" s="655"/>
      <c r="MFF8" s="655"/>
      <c r="MFG8" s="655"/>
      <c r="MFH8" s="655"/>
      <c r="MFI8" s="655"/>
      <c r="MFJ8" s="655"/>
      <c r="MFK8" s="655"/>
      <c r="MFL8" s="655"/>
      <c r="MFM8" s="655"/>
      <c r="MFN8" s="655"/>
      <c r="MFO8" s="655"/>
      <c r="MFP8" s="655"/>
      <c r="MFQ8" s="655"/>
      <c r="MFR8" s="655"/>
      <c r="MFS8" s="655"/>
      <c r="MFT8" s="655"/>
      <c r="MFU8" s="655"/>
      <c r="MFV8" s="655"/>
      <c r="MFW8" s="655"/>
      <c r="MFX8" s="655"/>
      <c r="MFY8" s="655"/>
      <c r="MFZ8" s="655"/>
      <c r="MGA8" s="655"/>
      <c r="MGB8" s="655"/>
      <c r="MGC8" s="655"/>
      <c r="MGD8" s="655"/>
      <c r="MGE8" s="655"/>
      <c r="MGF8" s="655"/>
      <c r="MGG8" s="655"/>
      <c r="MGH8" s="655"/>
      <c r="MGI8" s="655"/>
      <c r="MGJ8" s="655"/>
      <c r="MGK8" s="655"/>
      <c r="MGL8" s="655"/>
      <c r="MGM8" s="655"/>
      <c r="MGN8" s="655"/>
      <c r="MGO8" s="655"/>
      <c r="MGP8" s="655"/>
      <c r="MGQ8" s="655"/>
      <c r="MGR8" s="655"/>
      <c r="MGS8" s="655"/>
      <c r="MGT8" s="655"/>
      <c r="MGU8" s="655"/>
      <c r="MGV8" s="655"/>
      <c r="MGW8" s="655"/>
      <c r="MGX8" s="655"/>
      <c r="MGY8" s="655"/>
      <c r="MGZ8" s="655"/>
      <c r="MHA8" s="655"/>
      <c r="MHB8" s="655"/>
      <c r="MHC8" s="655"/>
      <c r="MHD8" s="655"/>
      <c r="MHE8" s="655"/>
      <c r="MHF8" s="655"/>
      <c r="MHG8" s="655"/>
      <c r="MHH8" s="655"/>
      <c r="MHI8" s="655"/>
      <c r="MHJ8" s="655"/>
      <c r="MHK8" s="655"/>
      <c r="MHL8" s="655"/>
      <c r="MHM8" s="655"/>
      <c r="MHN8" s="655"/>
      <c r="MHO8" s="655"/>
      <c r="MHP8" s="655"/>
      <c r="MHQ8" s="655"/>
      <c r="MHR8" s="655"/>
      <c r="MHS8" s="655"/>
      <c r="MHT8" s="655"/>
      <c r="MHU8" s="655"/>
      <c r="MHV8" s="655"/>
      <c r="MHW8" s="655"/>
      <c r="MHX8" s="655"/>
      <c r="MHY8" s="655"/>
      <c r="MHZ8" s="655"/>
      <c r="MIA8" s="655"/>
      <c r="MIB8" s="655"/>
      <c r="MIC8" s="655"/>
      <c r="MID8" s="655"/>
      <c r="MIE8" s="655"/>
      <c r="MIF8" s="655"/>
      <c r="MIG8" s="655"/>
      <c r="MIH8" s="655"/>
      <c r="MII8" s="655"/>
      <c r="MIJ8" s="655"/>
      <c r="MIK8" s="655"/>
      <c r="MIL8" s="655"/>
      <c r="MIM8" s="655"/>
      <c r="MIN8" s="655"/>
      <c r="MIO8" s="655"/>
      <c r="MIP8" s="655"/>
      <c r="MIQ8" s="655"/>
      <c r="MIR8" s="655"/>
      <c r="MIS8" s="655"/>
      <c r="MIT8" s="655"/>
      <c r="MIU8" s="655"/>
      <c r="MIV8" s="655"/>
      <c r="MIW8" s="655"/>
      <c r="MIX8" s="655"/>
      <c r="MIY8" s="655"/>
      <c r="MIZ8" s="655"/>
      <c r="MJA8" s="655"/>
      <c r="MJB8" s="655"/>
      <c r="MJC8" s="655"/>
      <c r="MJD8" s="655"/>
      <c r="MJE8" s="655"/>
      <c r="MJF8" s="655"/>
      <c r="MJG8" s="655"/>
      <c r="MJH8" s="655"/>
      <c r="MJI8" s="655"/>
      <c r="MJJ8" s="655"/>
      <c r="MJK8" s="655"/>
      <c r="MJL8" s="655"/>
      <c r="MJM8" s="655"/>
      <c r="MJN8" s="655"/>
      <c r="MJO8" s="655"/>
      <c r="MJP8" s="655"/>
      <c r="MJQ8" s="655"/>
      <c r="MJR8" s="655"/>
      <c r="MJS8" s="655"/>
      <c r="MJT8" s="655"/>
      <c r="MJU8" s="655"/>
      <c r="MJV8" s="655"/>
      <c r="MJW8" s="655"/>
      <c r="MJX8" s="655"/>
      <c r="MJY8" s="655"/>
      <c r="MJZ8" s="655"/>
      <c r="MKA8" s="655"/>
      <c r="MKB8" s="655"/>
      <c r="MKC8" s="655"/>
      <c r="MKD8" s="655"/>
      <c r="MKE8" s="655"/>
      <c r="MKF8" s="655"/>
      <c r="MKG8" s="655"/>
      <c r="MKH8" s="655"/>
      <c r="MKI8" s="655"/>
      <c r="MKJ8" s="655"/>
      <c r="MKK8" s="655"/>
      <c r="MKL8" s="655"/>
      <c r="MKM8" s="655"/>
      <c r="MKN8" s="655"/>
      <c r="MKO8" s="655"/>
      <c r="MKP8" s="655"/>
      <c r="MKQ8" s="655"/>
      <c r="MKR8" s="655"/>
      <c r="MKS8" s="655"/>
      <c r="MKT8" s="655"/>
      <c r="MKU8" s="655"/>
      <c r="MKV8" s="655"/>
      <c r="MKW8" s="655"/>
      <c r="MKX8" s="655"/>
      <c r="MKY8" s="655"/>
      <c r="MKZ8" s="655"/>
      <c r="MLA8" s="655"/>
      <c r="MLB8" s="655"/>
      <c r="MLC8" s="655"/>
      <c r="MLD8" s="655"/>
      <c r="MLE8" s="655"/>
      <c r="MLF8" s="655"/>
      <c r="MLG8" s="655"/>
      <c r="MLH8" s="655"/>
      <c r="MLI8" s="655"/>
      <c r="MLJ8" s="655"/>
      <c r="MLK8" s="655"/>
      <c r="MLL8" s="655"/>
      <c r="MLM8" s="655"/>
      <c r="MLN8" s="655"/>
      <c r="MLO8" s="655"/>
      <c r="MLP8" s="655"/>
      <c r="MLQ8" s="655"/>
      <c r="MLR8" s="655"/>
      <c r="MLS8" s="655"/>
      <c r="MLT8" s="655"/>
      <c r="MLU8" s="655"/>
      <c r="MLV8" s="655"/>
      <c r="MLW8" s="655"/>
      <c r="MLX8" s="655"/>
      <c r="MLY8" s="655"/>
      <c r="MLZ8" s="655"/>
      <c r="MMA8" s="655"/>
      <c r="MMB8" s="655"/>
      <c r="MMC8" s="655"/>
      <c r="MMD8" s="655"/>
      <c r="MME8" s="655"/>
      <c r="MMF8" s="655"/>
      <c r="MMG8" s="655"/>
      <c r="MMH8" s="655"/>
      <c r="MMI8" s="655"/>
      <c r="MMJ8" s="655"/>
      <c r="MMK8" s="655"/>
      <c r="MML8" s="655"/>
      <c r="MMM8" s="655"/>
      <c r="MMN8" s="655"/>
      <c r="MMO8" s="655"/>
      <c r="MMP8" s="655"/>
      <c r="MMQ8" s="655"/>
      <c r="MMR8" s="655"/>
      <c r="MMS8" s="655"/>
      <c r="MMT8" s="655"/>
      <c r="MMU8" s="655"/>
      <c r="MMV8" s="655"/>
      <c r="MMW8" s="655"/>
      <c r="MMX8" s="655"/>
      <c r="MMY8" s="655"/>
      <c r="MMZ8" s="655"/>
      <c r="MNA8" s="655"/>
      <c r="MNB8" s="655"/>
      <c r="MNC8" s="655"/>
      <c r="MND8" s="655"/>
      <c r="MNE8" s="655"/>
      <c r="MNF8" s="655"/>
      <c r="MNG8" s="655"/>
      <c r="MNH8" s="655"/>
      <c r="MNI8" s="655"/>
      <c r="MNJ8" s="655"/>
      <c r="MNK8" s="655"/>
      <c r="MNL8" s="655"/>
      <c r="MNM8" s="655"/>
      <c r="MNN8" s="655"/>
      <c r="MNO8" s="655"/>
      <c r="MNP8" s="655"/>
      <c r="MNQ8" s="655"/>
      <c r="MNR8" s="655"/>
      <c r="MNS8" s="655"/>
      <c r="MNT8" s="655"/>
      <c r="MNU8" s="655"/>
      <c r="MNV8" s="655"/>
      <c r="MNW8" s="655"/>
      <c r="MNX8" s="655"/>
      <c r="MNY8" s="655"/>
      <c r="MNZ8" s="655"/>
      <c r="MOA8" s="655"/>
      <c r="MOB8" s="655"/>
      <c r="MOC8" s="655"/>
      <c r="MOD8" s="655"/>
      <c r="MOE8" s="655"/>
      <c r="MOF8" s="655"/>
      <c r="MOG8" s="655"/>
      <c r="MOH8" s="655"/>
      <c r="MOI8" s="655"/>
      <c r="MOJ8" s="655"/>
      <c r="MOK8" s="655"/>
      <c r="MOL8" s="655"/>
      <c r="MOM8" s="655"/>
      <c r="MON8" s="655"/>
      <c r="MOO8" s="655"/>
      <c r="MOP8" s="655"/>
      <c r="MOQ8" s="655"/>
      <c r="MOR8" s="655"/>
      <c r="MOS8" s="655"/>
      <c r="MOT8" s="655"/>
      <c r="MOU8" s="655"/>
      <c r="MOV8" s="655"/>
      <c r="MOW8" s="655"/>
      <c r="MOX8" s="655"/>
      <c r="MOY8" s="655"/>
      <c r="MOZ8" s="655"/>
      <c r="MPA8" s="655"/>
      <c r="MPB8" s="655"/>
      <c r="MPC8" s="655"/>
      <c r="MPD8" s="655"/>
      <c r="MPE8" s="655"/>
      <c r="MPF8" s="655"/>
      <c r="MPG8" s="655"/>
      <c r="MPH8" s="655"/>
      <c r="MPI8" s="655"/>
      <c r="MPJ8" s="655"/>
      <c r="MPK8" s="655"/>
      <c r="MPL8" s="655"/>
      <c r="MPM8" s="655"/>
      <c r="MPN8" s="655"/>
      <c r="MPO8" s="655"/>
      <c r="MPP8" s="655"/>
      <c r="MPQ8" s="655"/>
      <c r="MPR8" s="655"/>
      <c r="MPS8" s="655"/>
      <c r="MPT8" s="655"/>
      <c r="MPU8" s="655"/>
      <c r="MPV8" s="655"/>
      <c r="MPW8" s="655"/>
      <c r="MPX8" s="655"/>
      <c r="MPY8" s="655"/>
      <c r="MPZ8" s="655"/>
      <c r="MQA8" s="655"/>
      <c r="MQB8" s="655"/>
      <c r="MQC8" s="655"/>
      <c r="MQD8" s="655"/>
      <c r="MQE8" s="655"/>
      <c r="MQF8" s="655"/>
      <c r="MQG8" s="655"/>
      <c r="MQH8" s="655"/>
      <c r="MQI8" s="655"/>
      <c r="MQJ8" s="655"/>
      <c r="MQK8" s="655"/>
      <c r="MQL8" s="655"/>
      <c r="MQM8" s="655"/>
      <c r="MQN8" s="655"/>
      <c r="MQO8" s="655"/>
      <c r="MQP8" s="655"/>
      <c r="MQQ8" s="655"/>
      <c r="MQR8" s="655"/>
      <c r="MQS8" s="655"/>
      <c r="MQT8" s="655"/>
      <c r="MQU8" s="655"/>
      <c r="MQV8" s="655"/>
      <c r="MQW8" s="655"/>
      <c r="MQX8" s="655"/>
      <c r="MQY8" s="655"/>
      <c r="MQZ8" s="655"/>
      <c r="MRA8" s="655"/>
      <c r="MRB8" s="655"/>
      <c r="MRC8" s="655"/>
      <c r="MRD8" s="655"/>
      <c r="MRE8" s="655"/>
      <c r="MRF8" s="655"/>
      <c r="MRG8" s="655"/>
      <c r="MRH8" s="655"/>
      <c r="MRI8" s="655"/>
      <c r="MRJ8" s="655"/>
      <c r="MRK8" s="655"/>
      <c r="MRL8" s="655"/>
      <c r="MRM8" s="655"/>
      <c r="MRN8" s="655"/>
      <c r="MRO8" s="655"/>
      <c r="MRP8" s="655"/>
      <c r="MRQ8" s="655"/>
      <c r="MRR8" s="655"/>
      <c r="MRS8" s="655"/>
      <c r="MRT8" s="655"/>
      <c r="MRU8" s="655"/>
      <c r="MRV8" s="655"/>
      <c r="MRW8" s="655"/>
      <c r="MRX8" s="655"/>
      <c r="MRY8" s="655"/>
      <c r="MRZ8" s="655"/>
      <c r="MSA8" s="655"/>
      <c r="MSB8" s="655"/>
      <c r="MSC8" s="655"/>
      <c r="MSD8" s="655"/>
      <c r="MSE8" s="655"/>
      <c r="MSF8" s="655"/>
      <c r="MSG8" s="655"/>
      <c r="MSH8" s="655"/>
      <c r="MSI8" s="655"/>
      <c r="MSJ8" s="655"/>
      <c r="MSK8" s="655"/>
      <c r="MSL8" s="655"/>
      <c r="MSM8" s="655"/>
      <c r="MSN8" s="655"/>
      <c r="MSO8" s="655"/>
      <c r="MSP8" s="655"/>
      <c r="MSQ8" s="655"/>
      <c r="MSR8" s="655"/>
      <c r="MSS8" s="655"/>
      <c r="MST8" s="655"/>
      <c r="MSU8" s="655"/>
      <c r="MSV8" s="655"/>
      <c r="MSW8" s="655"/>
      <c r="MSX8" s="655"/>
      <c r="MSY8" s="655"/>
      <c r="MSZ8" s="655"/>
      <c r="MTA8" s="655"/>
      <c r="MTB8" s="655"/>
      <c r="MTC8" s="655"/>
      <c r="MTD8" s="655"/>
      <c r="MTE8" s="655"/>
      <c r="MTF8" s="655"/>
      <c r="MTG8" s="655"/>
      <c r="MTH8" s="655"/>
      <c r="MTI8" s="655"/>
      <c r="MTJ8" s="655"/>
      <c r="MTK8" s="655"/>
      <c r="MTL8" s="655"/>
      <c r="MTM8" s="655"/>
      <c r="MTN8" s="655"/>
      <c r="MTO8" s="655"/>
      <c r="MTP8" s="655"/>
      <c r="MTQ8" s="655"/>
      <c r="MTR8" s="655"/>
      <c r="MTS8" s="655"/>
      <c r="MTT8" s="655"/>
      <c r="MTU8" s="655"/>
      <c r="MTV8" s="655"/>
      <c r="MTW8" s="655"/>
      <c r="MTX8" s="655"/>
      <c r="MTY8" s="655"/>
      <c r="MTZ8" s="655"/>
      <c r="MUA8" s="655"/>
      <c r="MUB8" s="655"/>
      <c r="MUC8" s="655"/>
      <c r="MUD8" s="655"/>
      <c r="MUE8" s="655"/>
      <c r="MUF8" s="655"/>
      <c r="MUG8" s="655"/>
      <c r="MUH8" s="655"/>
      <c r="MUI8" s="655"/>
      <c r="MUJ8" s="655"/>
      <c r="MUK8" s="655"/>
      <c r="MUL8" s="655"/>
      <c r="MUM8" s="655"/>
      <c r="MUN8" s="655"/>
      <c r="MUO8" s="655"/>
      <c r="MUP8" s="655"/>
      <c r="MUQ8" s="655"/>
      <c r="MUR8" s="655"/>
      <c r="MUS8" s="655"/>
      <c r="MUT8" s="655"/>
      <c r="MUU8" s="655"/>
      <c r="MUV8" s="655"/>
      <c r="MUW8" s="655"/>
      <c r="MUX8" s="655"/>
      <c r="MUY8" s="655"/>
      <c r="MUZ8" s="655"/>
      <c r="MVA8" s="655"/>
      <c r="MVB8" s="655"/>
      <c r="MVC8" s="655"/>
      <c r="MVD8" s="655"/>
      <c r="MVE8" s="655"/>
      <c r="MVF8" s="655"/>
      <c r="MVG8" s="655"/>
      <c r="MVH8" s="655"/>
      <c r="MVI8" s="655"/>
      <c r="MVJ8" s="655"/>
      <c r="MVK8" s="655"/>
      <c r="MVL8" s="655"/>
      <c r="MVM8" s="655"/>
      <c r="MVN8" s="655"/>
      <c r="MVO8" s="655"/>
      <c r="MVP8" s="655"/>
      <c r="MVQ8" s="655"/>
      <c r="MVR8" s="655"/>
      <c r="MVS8" s="655"/>
      <c r="MVT8" s="655"/>
      <c r="MVU8" s="655"/>
      <c r="MVV8" s="655"/>
      <c r="MVW8" s="655"/>
      <c r="MVX8" s="655"/>
      <c r="MVY8" s="655"/>
      <c r="MVZ8" s="655"/>
      <c r="MWA8" s="655"/>
      <c r="MWB8" s="655"/>
      <c r="MWC8" s="655"/>
      <c r="MWD8" s="655"/>
      <c r="MWE8" s="655"/>
      <c r="MWF8" s="655"/>
      <c r="MWG8" s="655"/>
      <c r="MWH8" s="655"/>
      <c r="MWI8" s="655"/>
      <c r="MWJ8" s="655"/>
      <c r="MWK8" s="655"/>
      <c r="MWL8" s="655"/>
      <c r="MWM8" s="655"/>
      <c r="MWN8" s="655"/>
      <c r="MWO8" s="655"/>
      <c r="MWP8" s="655"/>
      <c r="MWQ8" s="655"/>
      <c r="MWR8" s="655"/>
      <c r="MWS8" s="655"/>
      <c r="MWT8" s="655"/>
      <c r="MWU8" s="655"/>
      <c r="MWV8" s="655"/>
      <c r="MWW8" s="655"/>
      <c r="MWX8" s="655"/>
      <c r="MWY8" s="655"/>
      <c r="MWZ8" s="655"/>
      <c r="MXA8" s="655"/>
      <c r="MXB8" s="655"/>
      <c r="MXC8" s="655"/>
      <c r="MXD8" s="655"/>
      <c r="MXE8" s="655"/>
      <c r="MXF8" s="655"/>
      <c r="MXG8" s="655"/>
      <c r="MXH8" s="655"/>
      <c r="MXI8" s="655"/>
      <c r="MXJ8" s="655"/>
      <c r="MXK8" s="655"/>
      <c r="MXL8" s="655"/>
      <c r="MXM8" s="655"/>
      <c r="MXN8" s="655"/>
      <c r="MXO8" s="655"/>
      <c r="MXP8" s="655"/>
      <c r="MXQ8" s="655"/>
      <c r="MXR8" s="655"/>
      <c r="MXS8" s="655"/>
      <c r="MXT8" s="655"/>
      <c r="MXU8" s="655"/>
      <c r="MXV8" s="655"/>
      <c r="MXW8" s="655"/>
      <c r="MXX8" s="655"/>
      <c r="MXY8" s="655"/>
      <c r="MXZ8" s="655"/>
      <c r="MYA8" s="655"/>
      <c r="MYB8" s="655"/>
      <c r="MYC8" s="655"/>
      <c r="MYD8" s="655"/>
      <c r="MYE8" s="655"/>
      <c r="MYF8" s="655"/>
      <c r="MYG8" s="655"/>
      <c r="MYH8" s="655"/>
      <c r="MYI8" s="655"/>
      <c r="MYJ8" s="655"/>
      <c r="MYK8" s="655"/>
      <c r="MYL8" s="655"/>
      <c r="MYM8" s="655"/>
      <c r="MYN8" s="655"/>
      <c r="MYO8" s="655"/>
      <c r="MYP8" s="655"/>
      <c r="MYQ8" s="655"/>
      <c r="MYR8" s="655"/>
      <c r="MYS8" s="655"/>
      <c r="MYT8" s="655"/>
      <c r="MYU8" s="655"/>
      <c r="MYV8" s="655"/>
      <c r="MYW8" s="655"/>
      <c r="MYX8" s="655"/>
      <c r="MYY8" s="655"/>
      <c r="MYZ8" s="655"/>
      <c r="MZA8" s="655"/>
      <c r="MZB8" s="655"/>
      <c r="MZC8" s="655"/>
      <c r="MZD8" s="655"/>
      <c r="MZE8" s="655"/>
      <c r="MZF8" s="655"/>
      <c r="MZG8" s="655"/>
      <c r="MZH8" s="655"/>
      <c r="MZI8" s="655"/>
      <c r="MZJ8" s="655"/>
      <c r="MZK8" s="655"/>
      <c r="MZL8" s="655"/>
      <c r="MZM8" s="655"/>
      <c r="MZN8" s="655"/>
      <c r="MZO8" s="655"/>
      <c r="MZP8" s="655"/>
      <c r="MZQ8" s="655"/>
      <c r="MZR8" s="655"/>
      <c r="MZS8" s="655"/>
      <c r="MZT8" s="655"/>
      <c r="MZU8" s="655"/>
      <c r="MZV8" s="655"/>
      <c r="MZW8" s="655"/>
      <c r="MZX8" s="655"/>
      <c r="MZY8" s="655"/>
      <c r="MZZ8" s="655"/>
      <c r="NAA8" s="655"/>
      <c r="NAB8" s="655"/>
      <c r="NAC8" s="655"/>
      <c r="NAD8" s="655"/>
      <c r="NAE8" s="655"/>
      <c r="NAF8" s="655"/>
      <c r="NAG8" s="655"/>
      <c r="NAH8" s="655"/>
      <c r="NAI8" s="655"/>
      <c r="NAJ8" s="655"/>
      <c r="NAK8" s="655"/>
      <c r="NAL8" s="655"/>
      <c r="NAM8" s="655"/>
      <c r="NAN8" s="655"/>
      <c r="NAO8" s="655"/>
      <c r="NAP8" s="655"/>
      <c r="NAQ8" s="655"/>
      <c r="NAR8" s="655"/>
      <c r="NAS8" s="655"/>
      <c r="NAT8" s="655"/>
      <c r="NAU8" s="655"/>
      <c r="NAV8" s="655"/>
      <c r="NAW8" s="655"/>
      <c r="NAX8" s="655"/>
      <c r="NAY8" s="655"/>
      <c r="NAZ8" s="655"/>
      <c r="NBA8" s="655"/>
      <c r="NBB8" s="655"/>
      <c r="NBC8" s="655"/>
      <c r="NBD8" s="655"/>
      <c r="NBE8" s="655"/>
      <c r="NBF8" s="655"/>
      <c r="NBG8" s="655"/>
      <c r="NBH8" s="655"/>
      <c r="NBI8" s="655"/>
      <c r="NBJ8" s="655"/>
      <c r="NBK8" s="655"/>
      <c r="NBL8" s="655"/>
      <c r="NBM8" s="655"/>
      <c r="NBN8" s="655"/>
      <c r="NBO8" s="655"/>
      <c r="NBP8" s="655"/>
      <c r="NBQ8" s="655"/>
      <c r="NBR8" s="655"/>
      <c r="NBS8" s="655"/>
      <c r="NBT8" s="655"/>
      <c r="NBU8" s="655"/>
      <c r="NBV8" s="655"/>
      <c r="NBW8" s="655"/>
      <c r="NBX8" s="655"/>
      <c r="NBY8" s="655"/>
      <c r="NBZ8" s="655"/>
      <c r="NCA8" s="655"/>
      <c r="NCB8" s="655"/>
      <c r="NCC8" s="655"/>
      <c r="NCD8" s="655"/>
      <c r="NCE8" s="655"/>
      <c r="NCF8" s="655"/>
      <c r="NCG8" s="655"/>
      <c r="NCH8" s="655"/>
      <c r="NCI8" s="655"/>
      <c r="NCJ8" s="655"/>
      <c r="NCK8" s="655"/>
      <c r="NCL8" s="655"/>
      <c r="NCM8" s="655"/>
      <c r="NCN8" s="655"/>
      <c r="NCO8" s="655"/>
      <c r="NCP8" s="655"/>
      <c r="NCQ8" s="655"/>
      <c r="NCR8" s="655"/>
      <c r="NCS8" s="655"/>
      <c r="NCT8" s="655"/>
      <c r="NCU8" s="655"/>
      <c r="NCV8" s="655"/>
      <c r="NCW8" s="655"/>
      <c r="NCX8" s="655"/>
      <c r="NCY8" s="655"/>
      <c r="NCZ8" s="655"/>
      <c r="NDA8" s="655"/>
      <c r="NDB8" s="655"/>
      <c r="NDC8" s="655"/>
      <c r="NDD8" s="655"/>
      <c r="NDE8" s="655"/>
      <c r="NDF8" s="655"/>
      <c r="NDG8" s="655"/>
      <c r="NDH8" s="655"/>
      <c r="NDI8" s="655"/>
      <c r="NDJ8" s="655"/>
      <c r="NDK8" s="655"/>
      <c r="NDL8" s="655"/>
      <c r="NDM8" s="655"/>
      <c r="NDN8" s="655"/>
      <c r="NDO8" s="655"/>
      <c r="NDP8" s="655"/>
      <c r="NDQ8" s="655"/>
      <c r="NDR8" s="655"/>
      <c r="NDS8" s="655"/>
      <c r="NDT8" s="655"/>
      <c r="NDU8" s="655"/>
      <c r="NDV8" s="655"/>
      <c r="NDW8" s="655"/>
      <c r="NDX8" s="655"/>
      <c r="NDY8" s="655"/>
      <c r="NDZ8" s="655"/>
      <c r="NEA8" s="655"/>
      <c r="NEB8" s="655"/>
      <c r="NEC8" s="655"/>
      <c r="NED8" s="655"/>
      <c r="NEE8" s="655"/>
      <c r="NEF8" s="655"/>
      <c r="NEG8" s="655"/>
      <c r="NEH8" s="655"/>
      <c r="NEI8" s="655"/>
      <c r="NEJ8" s="655"/>
      <c r="NEK8" s="655"/>
      <c r="NEL8" s="655"/>
      <c r="NEM8" s="655"/>
      <c r="NEN8" s="655"/>
      <c r="NEO8" s="655"/>
      <c r="NEP8" s="655"/>
      <c r="NEQ8" s="655"/>
      <c r="NER8" s="655"/>
      <c r="NES8" s="655"/>
      <c r="NET8" s="655"/>
      <c r="NEU8" s="655"/>
      <c r="NEV8" s="655"/>
      <c r="NEW8" s="655"/>
      <c r="NEX8" s="655"/>
      <c r="NEY8" s="655"/>
      <c r="NEZ8" s="655"/>
      <c r="NFA8" s="655"/>
      <c r="NFB8" s="655"/>
      <c r="NFC8" s="655"/>
      <c r="NFD8" s="655"/>
      <c r="NFE8" s="655"/>
      <c r="NFF8" s="655"/>
      <c r="NFG8" s="655"/>
      <c r="NFH8" s="655"/>
      <c r="NFI8" s="655"/>
      <c r="NFJ8" s="655"/>
      <c r="NFK8" s="655"/>
      <c r="NFL8" s="655"/>
      <c r="NFM8" s="655"/>
      <c r="NFN8" s="655"/>
      <c r="NFO8" s="655"/>
      <c r="NFP8" s="655"/>
      <c r="NFQ8" s="655"/>
      <c r="NFR8" s="655"/>
      <c r="NFS8" s="655"/>
      <c r="NFT8" s="655"/>
      <c r="NFU8" s="655"/>
      <c r="NFV8" s="655"/>
      <c r="NFW8" s="655"/>
      <c r="NFX8" s="655"/>
      <c r="NFY8" s="655"/>
      <c r="NFZ8" s="655"/>
      <c r="NGA8" s="655"/>
      <c r="NGB8" s="655"/>
      <c r="NGC8" s="655"/>
      <c r="NGD8" s="655"/>
      <c r="NGE8" s="655"/>
      <c r="NGF8" s="655"/>
      <c r="NGG8" s="655"/>
      <c r="NGH8" s="655"/>
      <c r="NGI8" s="655"/>
      <c r="NGJ8" s="655"/>
      <c r="NGK8" s="655"/>
      <c r="NGL8" s="655"/>
      <c r="NGM8" s="655"/>
      <c r="NGN8" s="655"/>
      <c r="NGO8" s="655"/>
      <c r="NGP8" s="655"/>
      <c r="NGQ8" s="655"/>
      <c r="NGR8" s="655"/>
      <c r="NGS8" s="655"/>
      <c r="NGT8" s="655"/>
      <c r="NGU8" s="655"/>
      <c r="NGV8" s="655"/>
      <c r="NGW8" s="655"/>
      <c r="NGX8" s="655"/>
      <c r="NGY8" s="655"/>
      <c r="NGZ8" s="655"/>
      <c r="NHA8" s="655"/>
      <c r="NHB8" s="655"/>
      <c r="NHC8" s="655"/>
      <c r="NHD8" s="655"/>
      <c r="NHE8" s="655"/>
      <c r="NHF8" s="655"/>
      <c r="NHG8" s="655"/>
      <c r="NHH8" s="655"/>
      <c r="NHI8" s="655"/>
      <c r="NHJ8" s="655"/>
      <c r="NHK8" s="655"/>
      <c r="NHL8" s="655"/>
      <c r="NHM8" s="655"/>
      <c r="NHN8" s="655"/>
      <c r="NHO8" s="655"/>
      <c r="NHP8" s="655"/>
      <c r="NHQ8" s="655"/>
      <c r="NHR8" s="655"/>
      <c r="NHS8" s="655"/>
      <c r="NHT8" s="655"/>
      <c r="NHU8" s="655"/>
      <c r="NHV8" s="655"/>
      <c r="NHW8" s="655"/>
      <c r="NHX8" s="655"/>
      <c r="NHY8" s="655"/>
      <c r="NHZ8" s="655"/>
      <c r="NIA8" s="655"/>
      <c r="NIB8" s="655"/>
      <c r="NIC8" s="655"/>
      <c r="NID8" s="655"/>
      <c r="NIE8" s="655"/>
      <c r="NIF8" s="655"/>
      <c r="NIG8" s="655"/>
      <c r="NIH8" s="655"/>
      <c r="NII8" s="655"/>
      <c r="NIJ8" s="655"/>
      <c r="NIK8" s="655"/>
      <c r="NIL8" s="655"/>
      <c r="NIM8" s="655"/>
      <c r="NIN8" s="655"/>
      <c r="NIO8" s="655"/>
      <c r="NIP8" s="655"/>
      <c r="NIQ8" s="655"/>
      <c r="NIR8" s="655"/>
      <c r="NIS8" s="655"/>
      <c r="NIT8" s="655"/>
      <c r="NIU8" s="655"/>
      <c r="NIV8" s="655"/>
      <c r="NIW8" s="655"/>
      <c r="NIX8" s="655"/>
      <c r="NIY8" s="655"/>
      <c r="NIZ8" s="655"/>
      <c r="NJA8" s="655"/>
      <c r="NJB8" s="655"/>
      <c r="NJC8" s="655"/>
      <c r="NJD8" s="655"/>
      <c r="NJE8" s="655"/>
      <c r="NJF8" s="655"/>
      <c r="NJG8" s="655"/>
      <c r="NJH8" s="655"/>
      <c r="NJI8" s="655"/>
      <c r="NJJ8" s="655"/>
      <c r="NJK8" s="655"/>
      <c r="NJL8" s="655"/>
      <c r="NJM8" s="655"/>
      <c r="NJN8" s="655"/>
      <c r="NJO8" s="655"/>
      <c r="NJP8" s="655"/>
      <c r="NJQ8" s="655"/>
      <c r="NJR8" s="655"/>
      <c r="NJS8" s="655"/>
      <c r="NJT8" s="655"/>
      <c r="NJU8" s="655"/>
      <c r="NJV8" s="655"/>
      <c r="NJW8" s="655"/>
      <c r="NJX8" s="655"/>
      <c r="NJY8" s="655"/>
      <c r="NJZ8" s="655"/>
      <c r="NKA8" s="655"/>
      <c r="NKB8" s="655"/>
      <c r="NKC8" s="655"/>
      <c r="NKD8" s="655"/>
      <c r="NKE8" s="655"/>
      <c r="NKF8" s="655"/>
      <c r="NKG8" s="655"/>
      <c r="NKH8" s="655"/>
      <c r="NKI8" s="655"/>
      <c r="NKJ8" s="655"/>
      <c r="NKK8" s="655"/>
      <c r="NKL8" s="655"/>
      <c r="NKM8" s="655"/>
      <c r="NKN8" s="655"/>
      <c r="NKO8" s="655"/>
      <c r="NKP8" s="655"/>
      <c r="NKQ8" s="655"/>
      <c r="NKR8" s="655"/>
      <c r="NKS8" s="655"/>
      <c r="NKT8" s="655"/>
      <c r="NKU8" s="655"/>
      <c r="NKV8" s="655"/>
      <c r="NKW8" s="655"/>
      <c r="NKX8" s="655"/>
      <c r="NKY8" s="655"/>
      <c r="NKZ8" s="655"/>
      <c r="NLA8" s="655"/>
      <c r="NLB8" s="655"/>
      <c r="NLC8" s="655"/>
      <c r="NLD8" s="655"/>
      <c r="NLE8" s="655"/>
      <c r="NLF8" s="655"/>
      <c r="NLG8" s="655"/>
      <c r="NLH8" s="655"/>
      <c r="NLI8" s="655"/>
      <c r="NLJ8" s="655"/>
      <c r="NLK8" s="655"/>
      <c r="NLL8" s="655"/>
      <c r="NLM8" s="655"/>
      <c r="NLN8" s="655"/>
      <c r="NLO8" s="655"/>
      <c r="NLP8" s="655"/>
      <c r="NLQ8" s="655"/>
      <c r="NLR8" s="655"/>
      <c r="NLS8" s="655"/>
      <c r="NLT8" s="655"/>
      <c r="NLU8" s="655"/>
      <c r="NLV8" s="655"/>
      <c r="NLW8" s="655"/>
      <c r="NLX8" s="655"/>
      <c r="NLY8" s="655"/>
      <c r="NLZ8" s="655"/>
      <c r="NMA8" s="655"/>
      <c r="NMB8" s="655"/>
      <c r="NMC8" s="655"/>
      <c r="NMD8" s="655"/>
      <c r="NME8" s="655"/>
      <c r="NMF8" s="655"/>
      <c r="NMG8" s="655"/>
      <c r="NMH8" s="655"/>
      <c r="NMI8" s="655"/>
      <c r="NMJ8" s="655"/>
      <c r="NMK8" s="655"/>
      <c r="NML8" s="655"/>
      <c r="NMM8" s="655"/>
      <c r="NMN8" s="655"/>
      <c r="NMO8" s="655"/>
      <c r="NMP8" s="655"/>
      <c r="NMQ8" s="655"/>
      <c r="NMR8" s="655"/>
      <c r="NMS8" s="655"/>
      <c r="NMT8" s="655"/>
      <c r="NMU8" s="655"/>
      <c r="NMV8" s="655"/>
      <c r="NMW8" s="655"/>
      <c r="NMX8" s="655"/>
      <c r="NMY8" s="655"/>
      <c r="NMZ8" s="655"/>
      <c r="NNA8" s="655"/>
      <c r="NNB8" s="655"/>
      <c r="NNC8" s="655"/>
      <c r="NND8" s="655"/>
      <c r="NNE8" s="655"/>
      <c r="NNF8" s="655"/>
      <c r="NNG8" s="655"/>
      <c r="NNH8" s="655"/>
      <c r="NNI8" s="655"/>
      <c r="NNJ8" s="655"/>
      <c r="NNK8" s="655"/>
      <c r="NNL8" s="655"/>
      <c r="NNM8" s="655"/>
      <c r="NNN8" s="655"/>
      <c r="NNO8" s="655"/>
      <c r="NNP8" s="655"/>
      <c r="NNQ8" s="655"/>
      <c r="NNR8" s="655"/>
      <c r="NNS8" s="655"/>
      <c r="NNT8" s="655"/>
      <c r="NNU8" s="655"/>
      <c r="NNV8" s="655"/>
      <c r="NNW8" s="655"/>
      <c r="NNX8" s="655"/>
      <c r="NNY8" s="655"/>
      <c r="NNZ8" s="655"/>
      <c r="NOA8" s="655"/>
      <c r="NOB8" s="655"/>
      <c r="NOC8" s="655"/>
      <c r="NOD8" s="655"/>
      <c r="NOE8" s="655"/>
      <c r="NOF8" s="655"/>
      <c r="NOG8" s="655"/>
      <c r="NOH8" s="655"/>
      <c r="NOI8" s="655"/>
      <c r="NOJ8" s="655"/>
      <c r="NOK8" s="655"/>
      <c r="NOL8" s="655"/>
      <c r="NOM8" s="655"/>
      <c r="NON8" s="655"/>
      <c r="NOO8" s="655"/>
      <c r="NOP8" s="655"/>
      <c r="NOQ8" s="655"/>
      <c r="NOR8" s="655"/>
      <c r="NOS8" s="655"/>
      <c r="NOT8" s="655"/>
      <c r="NOU8" s="655"/>
      <c r="NOV8" s="655"/>
      <c r="NOW8" s="655"/>
      <c r="NOX8" s="655"/>
      <c r="NOY8" s="655"/>
      <c r="NOZ8" s="655"/>
      <c r="NPA8" s="655"/>
      <c r="NPB8" s="655"/>
      <c r="NPC8" s="655"/>
      <c r="NPD8" s="655"/>
      <c r="NPE8" s="655"/>
      <c r="NPF8" s="655"/>
      <c r="NPG8" s="655"/>
      <c r="NPH8" s="655"/>
      <c r="NPI8" s="655"/>
      <c r="NPJ8" s="655"/>
      <c r="NPK8" s="655"/>
      <c r="NPL8" s="655"/>
      <c r="NPM8" s="655"/>
      <c r="NPN8" s="655"/>
      <c r="NPO8" s="655"/>
      <c r="NPP8" s="655"/>
      <c r="NPQ8" s="655"/>
      <c r="NPR8" s="655"/>
      <c r="NPS8" s="655"/>
      <c r="NPT8" s="655"/>
      <c r="NPU8" s="655"/>
      <c r="NPV8" s="655"/>
      <c r="NPW8" s="655"/>
      <c r="NPX8" s="655"/>
      <c r="NPY8" s="655"/>
      <c r="NPZ8" s="655"/>
      <c r="NQA8" s="655"/>
      <c r="NQB8" s="655"/>
      <c r="NQC8" s="655"/>
      <c r="NQD8" s="655"/>
      <c r="NQE8" s="655"/>
      <c r="NQF8" s="655"/>
      <c r="NQG8" s="655"/>
      <c r="NQH8" s="655"/>
      <c r="NQI8" s="655"/>
      <c r="NQJ8" s="655"/>
      <c r="NQK8" s="655"/>
      <c r="NQL8" s="655"/>
      <c r="NQM8" s="655"/>
      <c r="NQN8" s="655"/>
      <c r="NQO8" s="655"/>
      <c r="NQP8" s="655"/>
      <c r="NQQ8" s="655"/>
      <c r="NQR8" s="655"/>
      <c r="NQS8" s="655"/>
      <c r="NQT8" s="655"/>
      <c r="NQU8" s="655"/>
      <c r="NQV8" s="655"/>
      <c r="NQW8" s="655"/>
      <c r="NQX8" s="655"/>
      <c r="NQY8" s="655"/>
      <c r="NQZ8" s="655"/>
      <c r="NRA8" s="655"/>
      <c r="NRB8" s="655"/>
      <c r="NRC8" s="655"/>
      <c r="NRD8" s="655"/>
      <c r="NRE8" s="655"/>
      <c r="NRF8" s="655"/>
      <c r="NRG8" s="655"/>
      <c r="NRH8" s="655"/>
      <c r="NRI8" s="655"/>
      <c r="NRJ8" s="655"/>
      <c r="NRK8" s="655"/>
      <c r="NRL8" s="655"/>
      <c r="NRM8" s="655"/>
      <c r="NRN8" s="655"/>
      <c r="NRO8" s="655"/>
      <c r="NRP8" s="655"/>
      <c r="NRQ8" s="655"/>
      <c r="NRR8" s="655"/>
      <c r="NRS8" s="655"/>
      <c r="NRT8" s="655"/>
      <c r="NRU8" s="655"/>
      <c r="NRV8" s="655"/>
      <c r="NRW8" s="655"/>
      <c r="NRX8" s="655"/>
      <c r="NRY8" s="655"/>
      <c r="NRZ8" s="655"/>
      <c r="NSA8" s="655"/>
      <c r="NSB8" s="655"/>
      <c r="NSC8" s="655"/>
      <c r="NSD8" s="655"/>
      <c r="NSE8" s="655"/>
      <c r="NSF8" s="655"/>
      <c r="NSG8" s="655"/>
      <c r="NSH8" s="655"/>
      <c r="NSI8" s="655"/>
      <c r="NSJ8" s="655"/>
      <c r="NSK8" s="655"/>
      <c r="NSL8" s="655"/>
      <c r="NSM8" s="655"/>
      <c r="NSN8" s="655"/>
      <c r="NSO8" s="655"/>
      <c r="NSP8" s="655"/>
      <c r="NSQ8" s="655"/>
      <c r="NSR8" s="655"/>
      <c r="NSS8" s="655"/>
      <c r="NST8" s="655"/>
      <c r="NSU8" s="655"/>
      <c r="NSV8" s="655"/>
      <c r="NSW8" s="655"/>
      <c r="NSX8" s="655"/>
      <c r="NSY8" s="655"/>
      <c r="NSZ8" s="655"/>
      <c r="NTA8" s="655"/>
      <c r="NTB8" s="655"/>
      <c r="NTC8" s="655"/>
      <c r="NTD8" s="655"/>
      <c r="NTE8" s="655"/>
      <c r="NTF8" s="655"/>
      <c r="NTG8" s="655"/>
      <c r="NTH8" s="655"/>
      <c r="NTI8" s="655"/>
      <c r="NTJ8" s="655"/>
      <c r="NTK8" s="655"/>
      <c r="NTL8" s="655"/>
      <c r="NTM8" s="655"/>
      <c r="NTN8" s="655"/>
      <c r="NTO8" s="655"/>
      <c r="NTP8" s="655"/>
      <c r="NTQ8" s="655"/>
      <c r="NTR8" s="655"/>
      <c r="NTS8" s="655"/>
      <c r="NTT8" s="655"/>
      <c r="NTU8" s="655"/>
      <c r="NTV8" s="655"/>
      <c r="NTW8" s="655"/>
      <c r="NTX8" s="655"/>
      <c r="NTY8" s="655"/>
      <c r="NTZ8" s="655"/>
      <c r="NUA8" s="655"/>
      <c r="NUB8" s="655"/>
      <c r="NUC8" s="655"/>
      <c r="NUD8" s="655"/>
      <c r="NUE8" s="655"/>
      <c r="NUF8" s="655"/>
      <c r="NUG8" s="655"/>
      <c r="NUH8" s="655"/>
      <c r="NUI8" s="655"/>
      <c r="NUJ8" s="655"/>
      <c r="NUK8" s="655"/>
      <c r="NUL8" s="655"/>
      <c r="NUM8" s="655"/>
      <c r="NUN8" s="655"/>
      <c r="NUO8" s="655"/>
      <c r="NUP8" s="655"/>
      <c r="NUQ8" s="655"/>
      <c r="NUR8" s="655"/>
      <c r="NUS8" s="655"/>
      <c r="NUT8" s="655"/>
      <c r="NUU8" s="655"/>
      <c r="NUV8" s="655"/>
      <c r="NUW8" s="655"/>
      <c r="NUX8" s="655"/>
      <c r="NUY8" s="655"/>
      <c r="NUZ8" s="655"/>
      <c r="NVA8" s="655"/>
      <c r="NVB8" s="655"/>
      <c r="NVC8" s="655"/>
      <c r="NVD8" s="655"/>
      <c r="NVE8" s="655"/>
      <c r="NVF8" s="655"/>
      <c r="NVG8" s="655"/>
      <c r="NVH8" s="655"/>
      <c r="NVI8" s="655"/>
      <c r="NVJ8" s="655"/>
      <c r="NVK8" s="655"/>
      <c r="NVL8" s="655"/>
      <c r="NVM8" s="655"/>
      <c r="NVN8" s="655"/>
      <c r="NVO8" s="655"/>
      <c r="NVP8" s="655"/>
      <c r="NVQ8" s="655"/>
      <c r="NVR8" s="655"/>
      <c r="NVS8" s="655"/>
      <c r="NVT8" s="655"/>
      <c r="NVU8" s="655"/>
      <c r="NVV8" s="655"/>
      <c r="NVW8" s="655"/>
      <c r="NVX8" s="655"/>
      <c r="NVY8" s="655"/>
      <c r="NVZ8" s="655"/>
      <c r="NWA8" s="655"/>
      <c r="NWB8" s="655"/>
      <c r="NWC8" s="655"/>
      <c r="NWD8" s="655"/>
      <c r="NWE8" s="655"/>
      <c r="NWF8" s="655"/>
      <c r="NWG8" s="655"/>
      <c r="NWH8" s="655"/>
      <c r="NWI8" s="655"/>
      <c r="NWJ8" s="655"/>
      <c r="NWK8" s="655"/>
      <c r="NWL8" s="655"/>
      <c r="NWM8" s="655"/>
      <c r="NWN8" s="655"/>
      <c r="NWO8" s="655"/>
      <c r="NWP8" s="655"/>
      <c r="NWQ8" s="655"/>
      <c r="NWR8" s="655"/>
      <c r="NWS8" s="655"/>
      <c r="NWT8" s="655"/>
      <c r="NWU8" s="655"/>
      <c r="NWV8" s="655"/>
      <c r="NWW8" s="655"/>
      <c r="NWX8" s="655"/>
      <c r="NWY8" s="655"/>
      <c r="NWZ8" s="655"/>
      <c r="NXA8" s="655"/>
      <c r="NXB8" s="655"/>
      <c r="NXC8" s="655"/>
      <c r="NXD8" s="655"/>
      <c r="NXE8" s="655"/>
      <c r="NXF8" s="655"/>
      <c r="NXG8" s="655"/>
      <c r="NXH8" s="655"/>
      <c r="NXI8" s="655"/>
      <c r="NXJ8" s="655"/>
      <c r="NXK8" s="655"/>
      <c r="NXL8" s="655"/>
      <c r="NXM8" s="655"/>
      <c r="NXN8" s="655"/>
      <c r="NXO8" s="655"/>
      <c r="NXP8" s="655"/>
      <c r="NXQ8" s="655"/>
      <c r="NXR8" s="655"/>
      <c r="NXS8" s="655"/>
      <c r="NXT8" s="655"/>
      <c r="NXU8" s="655"/>
      <c r="NXV8" s="655"/>
      <c r="NXW8" s="655"/>
      <c r="NXX8" s="655"/>
      <c r="NXY8" s="655"/>
      <c r="NXZ8" s="655"/>
      <c r="NYA8" s="655"/>
      <c r="NYB8" s="655"/>
      <c r="NYC8" s="655"/>
      <c r="NYD8" s="655"/>
      <c r="NYE8" s="655"/>
      <c r="NYF8" s="655"/>
      <c r="NYG8" s="655"/>
      <c r="NYH8" s="655"/>
      <c r="NYI8" s="655"/>
      <c r="NYJ8" s="655"/>
      <c r="NYK8" s="655"/>
      <c r="NYL8" s="655"/>
      <c r="NYM8" s="655"/>
      <c r="NYN8" s="655"/>
      <c r="NYO8" s="655"/>
      <c r="NYP8" s="655"/>
      <c r="NYQ8" s="655"/>
      <c r="NYR8" s="655"/>
      <c r="NYS8" s="655"/>
      <c r="NYT8" s="655"/>
      <c r="NYU8" s="655"/>
      <c r="NYV8" s="655"/>
      <c r="NYW8" s="655"/>
      <c r="NYX8" s="655"/>
      <c r="NYY8" s="655"/>
      <c r="NYZ8" s="655"/>
      <c r="NZA8" s="655"/>
      <c r="NZB8" s="655"/>
      <c r="NZC8" s="655"/>
      <c r="NZD8" s="655"/>
      <c r="NZE8" s="655"/>
      <c r="NZF8" s="655"/>
      <c r="NZG8" s="655"/>
      <c r="NZH8" s="655"/>
      <c r="NZI8" s="655"/>
      <c r="NZJ8" s="655"/>
      <c r="NZK8" s="655"/>
      <c r="NZL8" s="655"/>
      <c r="NZM8" s="655"/>
      <c r="NZN8" s="655"/>
      <c r="NZO8" s="655"/>
      <c r="NZP8" s="655"/>
      <c r="NZQ8" s="655"/>
      <c r="NZR8" s="655"/>
      <c r="NZS8" s="655"/>
      <c r="NZT8" s="655"/>
      <c r="NZU8" s="655"/>
      <c r="NZV8" s="655"/>
      <c r="NZW8" s="655"/>
      <c r="NZX8" s="655"/>
      <c r="NZY8" s="655"/>
      <c r="NZZ8" s="655"/>
      <c r="OAA8" s="655"/>
      <c r="OAB8" s="655"/>
      <c r="OAC8" s="655"/>
      <c r="OAD8" s="655"/>
      <c r="OAE8" s="655"/>
      <c r="OAF8" s="655"/>
      <c r="OAG8" s="655"/>
      <c r="OAH8" s="655"/>
      <c r="OAI8" s="655"/>
      <c r="OAJ8" s="655"/>
      <c r="OAK8" s="655"/>
      <c r="OAL8" s="655"/>
      <c r="OAM8" s="655"/>
      <c r="OAN8" s="655"/>
      <c r="OAO8" s="655"/>
      <c r="OAP8" s="655"/>
      <c r="OAQ8" s="655"/>
      <c r="OAR8" s="655"/>
      <c r="OAS8" s="655"/>
      <c r="OAT8" s="655"/>
      <c r="OAU8" s="655"/>
      <c r="OAV8" s="655"/>
      <c r="OAW8" s="655"/>
      <c r="OAX8" s="655"/>
      <c r="OAY8" s="655"/>
      <c r="OAZ8" s="655"/>
      <c r="OBA8" s="655"/>
      <c r="OBB8" s="655"/>
      <c r="OBC8" s="655"/>
      <c r="OBD8" s="655"/>
      <c r="OBE8" s="655"/>
      <c r="OBF8" s="655"/>
      <c r="OBG8" s="655"/>
      <c r="OBH8" s="655"/>
      <c r="OBI8" s="655"/>
      <c r="OBJ8" s="655"/>
      <c r="OBK8" s="655"/>
      <c r="OBL8" s="655"/>
      <c r="OBM8" s="655"/>
      <c r="OBN8" s="655"/>
      <c r="OBO8" s="655"/>
      <c r="OBP8" s="655"/>
      <c r="OBQ8" s="655"/>
      <c r="OBR8" s="655"/>
      <c r="OBS8" s="655"/>
      <c r="OBT8" s="655"/>
      <c r="OBU8" s="655"/>
      <c r="OBV8" s="655"/>
      <c r="OBW8" s="655"/>
      <c r="OBX8" s="655"/>
      <c r="OBY8" s="655"/>
      <c r="OBZ8" s="655"/>
      <c r="OCA8" s="655"/>
      <c r="OCB8" s="655"/>
      <c r="OCC8" s="655"/>
      <c r="OCD8" s="655"/>
      <c r="OCE8" s="655"/>
      <c r="OCF8" s="655"/>
      <c r="OCG8" s="655"/>
      <c r="OCH8" s="655"/>
      <c r="OCI8" s="655"/>
      <c r="OCJ8" s="655"/>
      <c r="OCK8" s="655"/>
      <c r="OCL8" s="655"/>
      <c r="OCM8" s="655"/>
      <c r="OCN8" s="655"/>
      <c r="OCO8" s="655"/>
      <c r="OCP8" s="655"/>
      <c r="OCQ8" s="655"/>
      <c r="OCR8" s="655"/>
      <c r="OCS8" s="655"/>
      <c r="OCT8" s="655"/>
      <c r="OCU8" s="655"/>
      <c r="OCV8" s="655"/>
      <c r="OCW8" s="655"/>
      <c r="OCX8" s="655"/>
      <c r="OCY8" s="655"/>
      <c r="OCZ8" s="655"/>
      <c r="ODA8" s="655"/>
      <c r="ODB8" s="655"/>
      <c r="ODC8" s="655"/>
      <c r="ODD8" s="655"/>
      <c r="ODE8" s="655"/>
      <c r="ODF8" s="655"/>
      <c r="ODG8" s="655"/>
      <c r="ODH8" s="655"/>
      <c r="ODI8" s="655"/>
      <c r="ODJ8" s="655"/>
      <c r="ODK8" s="655"/>
      <c r="ODL8" s="655"/>
      <c r="ODM8" s="655"/>
      <c r="ODN8" s="655"/>
      <c r="ODO8" s="655"/>
      <c r="ODP8" s="655"/>
      <c r="ODQ8" s="655"/>
      <c r="ODR8" s="655"/>
      <c r="ODS8" s="655"/>
      <c r="ODT8" s="655"/>
      <c r="ODU8" s="655"/>
      <c r="ODV8" s="655"/>
      <c r="ODW8" s="655"/>
      <c r="ODX8" s="655"/>
      <c r="ODY8" s="655"/>
      <c r="ODZ8" s="655"/>
      <c r="OEA8" s="655"/>
      <c r="OEB8" s="655"/>
      <c r="OEC8" s="655"/>
      <c r="OED8" s="655"/>
      <c r="OEE8" s="655"/>
      <c r="OEF8" s="655"/>
      <c r="OEG8" s="655"/>
      <c r="OEH8" s="655"/>
      <c r="OEI8" s="655"/>
      <c r="OEJ8" s="655"/>
      <c r="OEK8" s="655"/>
      <c r="OEL8" s="655"/>
      <c r="OEM8" s="655"/>
      <c r="OEN8" s="655"/>
      <c r="OEO8" s="655"/>
      <c r="OEP8" s="655"/>
      <c r="OEQ8" s="655"/>
      <c r="OER8" s="655"/>
      <c r="OES8" s="655"/>
      <c r="OET8" s="655"/>
      <c r="OEU8" s="655"/>
      <c r="OEV8" s="655"/>
      <c r="OEW8" s="655"/>
      <c r="OEX8" s="655"/>
      <c r="OEY8" s="655"/>
      <c r="OEZ8" s="655"/>
      <c r="OFA8" s="655"/>
      <c r="OFB8" s="655"/>
      <c r="OFC8" s="655"/>
      <c r="OFD8" s="655"/>
      <c r="OFE8" s="655"/>
      <c r="OFF8" s="655"/>
      <c r="OFG8" s="655"/>
      <c r="OFH8" s="655"/>
      <c r="OFI8" s="655"/>
      <c r="OFJ8" s="655"/>
      <c r="OFK8" s="655"/>
      <c r="OFL8" s="655"/>
      <c r="OFM8" s="655"/>
      <c r="OFN8" s="655"/>
      <c r="OFO8" s="655"/>
      <c r="OFP8" s="655"/>
      <c r="OFQ8" s="655"/>
      <c r="OFR8" s="655"/>
      <c r="OFS8" s="655"/>
      <c r="OFT8" s="655"/>
      <c r="OFU8" s="655"/>
      <c r="OFV8" s="655"/>
      <c r="OFW8" s="655"/>
      <c r="OFX8" s="655"/>
      <c r="OFY8" s="655"/>
      <c r="OFZ8" s="655"/>
      <c r="OGA8" s="655"/>
      <c r="OGB8" s="655"/>
      <c r="OGC8" s="655"/>
      <c r="OGD8" s="655"/>
      <c r="OGE8" s="655"/>
      <c r="OGF8" s="655"/>
      <c r="OGG8" s="655"/>
      <c r="OGH8" s="655"/>
      <c r="OGI8" s="655"/>
      <c r="OGJ8" s="655"/>
      <c r="OGK8" s="655"/>
      <c r="OGL8" s="655"/>
      <c r="OGM8" s="655"/>
      <c r="OGN8" s="655"/>
      <c r="OGO8" s="655"/>
      <c r="OGP8" s="655"/>
      <c r="OGQ8" s="655"/>
      <c r="OGR8" s="655"/>
      <c r="OGS8" s="655"/>
      <c r="OGT8" s="655"/>
      <c r="OGU8" s="655"/>
      <c r="OGV8" s="655"/>
      <c r="OGW8" s="655"/>
      <c r="OGX8" s="655"/>
      <c r="OGY8" s="655"/>
      <c r="OGZ8" s="655"/>
      <c r="OHA8" s="655"/>
      <c r="OHB8" s="655"/>
      <c r="OHC8" s="655"/>
      <c r="OHD8" s="655"/>
      <c r="OHE8" s="655"/>
      <c r="OHF8" s="655"/>
      <c r="OHG8" s="655"/>
      <c r="OHH8" s="655"/>
      <c r="OHI8" s="655"/>
      <c r="OHJ8" s="655"/>
      <c r="OHK8" s="655"/>
      <c r="OHL8" s="655"/>
      <c r="OHM8" s="655"/>
      <c r="OHN8" s="655"/>
      <c r="OHO8" s="655"/>
      <c r="OHP8" s="655"/>
      <c r="OHQ8" s="655"/>
      <c r="OHR8" s="655"/>
      <c r="OHS8" s="655"/>
      <c r="OHT8" s="655"/>
      <c r="OHU8" s="655"/>
      <c r="OHV8" s="655"/>
      <c r="OHW8" s="655"/>
      <c r="OHX8" s="655"/>
      <c r="OHY8" s="655"/>
      <c r="OHZ8" s="655"/>
      <c r="OIA8" s="655"/>
      <c r="OIB8" s="655"/>
      <c r="OIC8" s="655"/>
      <c r="OID8" s="655"/>
      <c r="OIE8" s="655"/>
      <c r="OIF8" s="655"/>
      <c r="OIG8" s="655"/>
      <c r="OIH8" s="655"/>
      <c r="OII8" s="655"/>
      <c r="OIJ8" s="655"/>
      <c r="OIK8" s="655"/>
      <c r="OIL8" s="655"/>
      <c r="OIM8" s="655"/>
      <c r="OIN8" s="655"/>
      <c r="OIO8" s="655"/>
      <c r="OIP8" s="655"/>
      <c r="OIQ8" s="655"/>
      <c r="OIR8" s="655"/>
      <c r="OIS8" s="655"/>
      <c r="OIT8" s="655"/>
      <c r="OIU8" s="655"/>
      <c r="OIV8" s="655"/>
      <c r="OIW8" s="655"/>
      <c r="OIX8" s="655"/>
      <c r="OIY8" s="655"/>
      <c r="OIZ8" s="655"/>
      <c r="OJA8" s="655"/>
      <c r="OJB8" s="655"/>
      <c r="OJC8" s="655"/>
      <c r="OJD8" s="655"/>
      <c r="OJE8" s="655"/>
      <c r="OJF8" s="655"/>
      <c r="OJG8" s="655"/>
      <c r="OJH8" s="655"/>
      <c r="OJI8" s="655"/>
      <c r="OJJ8" s="655"/>
      <c r="OJK8" s="655"/>
      <c r="OJL8" s="655"/>
      <c r="OJM8" s="655"/>
      <c r="OJN8" s="655"/>
      <c r="OJO8" s="655"/>
      <c r="OJP8" s="655"/>
      <c r="OJQ8" s="655"/>
      <c r="OJR8" s="655"/>
      <c r="OJS8" s="655"/>
      <c r="OJT8" s="655"/>
      <c r="OJU8" s="655"/>
      <c r="OJV8" s="655"/>
      <c r="OJW8" s="655"/>
      <c r="OJX8" s="655"/>
      <c r="OJY8" s="655"/>
      <c r="OJZ8" s="655"/>
      <c r="OKA8" s="655"/>
      <c r="OKB8" s="655"/>
      <c r="OKC8" s="655"/>
      <c r="OKD8" s="655"/>
      <c r="OKE8" s="655"/>
      <c r="OKF8" s="655"/>
      <c r="OKG8" s="655"/>
      <c r="OKH8" s="655"/>
      <c r="OKI8" s="655"/>
      <c r="OKJ8" s="655"/>
      <c r="OKK8" s="655"/>
      <c r="OKL8" s="655"/>
      <c r="OKM8" s="655"/>
      <c r="OKN8" s="655"/>
      <c r="OKO8" s="655"/>
      <c r="OKP8" s="655"/>
      <c r="OKQ8" s="655"/>
      <c r="OKR8" s="655"/>
      <c r="OKS8" s="655"/>
      <c r="OKT8" s="655"/>
      <c r="OKU8" s="655"/>
      <c r="OKV8" s="655"/>
      <c r="OKW8" s="655"/>
      <c r="OKX8" s="655"/>
      <c r="OKY8" s="655"/>
      <c r="OKZ8" s="655"/>
      <c r="OLA8" s="655"/>
      <c r="OLB8" s="655"/>
      <c r="OLC8" s="655"/>
      <c r="OLD8" s="655"/>
      <c r="OLE8" s="655"/>
      <c r="OLF8" s="655"/>
      <c r="OLG8" s="655"/>
      <c r="OLH8" s="655"/>
      <c r="OLI8" s="655"/>
      <c r="OLJ8" s="655"/>
      <c r="OLK8" s="655"/>
      <c r="OLL8" s="655"/>
      <c r="OLM8" s="655"/>
      <c r="OLN8" s="655"/>
      <c r="OLO8" s="655"/>
      <c r="OLP8" s="655"/>
      <c r="OLQ8" s="655"/>
      <c r="OLR8" s="655"/>
      <c r="OLS8" s="655"/>
      <c r="OLT8" s="655"/>
      <c r="OLU8" s="655"/>
      <c r="OLV8" s="655"/>
      <c r="OLW8" s="655"/>
      <c r="OLX8" s="655"/>
      <c r="OLY8" s="655"/>
      <c r="OLZ8" s="655"/>
      <c r="OMA8" s="655"/>
      <c r="OMB8" s="655"/>
      <c r="OMC8" s="655"/>
      <c r="OMD8" s="655"/>
      <c r="OME8" s="655"/>
      <c r="OMF8" s="655"/>
      <c r="OMG8" s="655"/>
      <c r="OMH8" s="655"/>
      <c r="OMI8" s="655"/>
      <c r="OMJ8" s="655"/>
      <c r="OMK8" s="655"/>
      <c r="OML8" s="655"/>
      <c r="OMM8" s="655"/>
      <c r="OMN8" s="655"/>
      <c r="OMO8" s="655"/>
      <c r="OMP8" s="655"/>
      <c r="OMQ8" s="655"/>
      <c r="OMR8" s="655"/>
      <c r="OMS8" s="655"/>
      <c r="OMT8" s="655"/>
      <c r="OMU8" s="655"/>
      <c r="OMV8" s="655"/>
      <c r="OMW8" s="655"/>
      <c r="OMX8" s="655"/>
      <c r="OMY8" s="655"/>
      <c r="OMZ8" s="655"/>
      <c r="ONA8" s="655"/>
      <c r="ONB8" s="655"/>
      <c r="ONC8" s="655"/>
      <c r="OND8" s="655"/>
      <c r="ONE8" s="655"/>
      <c r="ONF8" s="655"/>
      <c r="ONG8" s="655"/>
      <c r="ONH8" s="655"/>
      <c r="ONI8" s="655"/>
      <c r="ONJ8" s="655"/>
      <c r="ONK8" s="655"/>
      <c r="ONL8" s="655"/>
      <c r="ONM8" s="655"/>
      <c r="ONN8" s="655"/>
      <c r="ONO8" s="655"/>
      <c r="ONP8" s="655"/>
      <c r="ONQ8" s="655"/>
      <c r="ONR8" s="655"/>
      <c r="ONS8" s="655"/>
      <c r="ONT8" s="655"/>
      <c r="ONU8" s="655"/>
      <c r="ONV8" s="655"/>
      <c r="ONW8" s="655"/>
      <c r="ONX8" s="655"/>
      <c r="ONY8" s="655"/>
      <c r="ONZ8" s="655"/>
      <c r="OOA8" s="655"/>
      <c r="OOB8" s="655"/>
      <c r="OOC8" s="655"/>
      <c r="OOD8" s="655"/>
      <c r="OOE8" s="655"/>
      <c r="OOF8" s="655"/>
      <c r="OOG8" s="655"/>
      <c r="OOH8" s="655"/>
      <c r="OOI8" s="655"/>
      <c r="OOJ8" s="655"/>
      <c r="OOK8" s="655"/>
      <c r="OOL8" s="655"/>
      <c r="OOM8" s="655"/>
      <c r="OON8" s="655"/>
      <c r="OOO8" s="655"/>
      <c r="OOP8" s="655"/>
      <c r="OOQ8" s="655"/>
      <c r="OOR8" s="655"/>
      <c r="OOS8" s="655"/>
      <c r="OOT8" s="655"/>
      <c r="OOU8" s="655"/>
      <c r="OOV8" s="655"/>
      <c r="OOW8" s="655"/>
      <c r="OOX8" s="655"/>
      <c r="OOY8" s="655"/>
      <c r="OOZ8" s="655"/>
      <c r="OPA8" s="655"/>
      <c r="OPB8" s="655"/>
      <c r="OPC8" s="655"/>
      <c r="OPD8" s="655"/>
      <c r="OPE8" s="655"/>
      <c r="OPF8" s="655"/>
      <c r="OPG8" s="655"/>
      <c r="OPH8" s="655"/>
      <c r="OPI8" s="655"/>
      <c r="OPJ8" s="655"/>
      <c r="OPK8" s="655"/>
      <c r="OPL8" s="655"/>
      <c r="OPM8" s="655"/>
      <c r="OPN8" s="655"/>
      <c r="OPO8" s="655"/>
      <c r="OPP8" s="655"/>
      <c r="OPQ8" s="655"/>
      <c r="OPR8" s="655"/>
      <c r="OPS8" s="655"/>
      <c r="OPT8" s="655"/>
      <c r="OPU8" s="655"/>
      <c r="OPV8" s="655"/>
      <c r="OPW8" s="655"/>
      <c r="OPX8" s="655"/>
      <c r="OPY8" s="655"/>
      <c r="OPZ8" s="655"/>
      <c r="OQA8" s="655"/>
      <c r="OQB8" s="655"/>
      <c r="OQC8" s="655"/>
      <c r="OQD8" s="655"/>
      <c r="OQE8" s="655"/>
      <c r="OQF8" s="655"/>
      <c r="OQG8" s="655"/>
      <c r="OQH8" s="655"/>
      <c r="OQI8" s="655"/>
      <c r="OQJ8" s="655"/>
      <c r="OQK8" s="655"/>
      <c r="OQL8" s="655"/>
      <c r="OQM8" s="655"/>
      <c r="OQN8" s="655"/>
      <c r="OQO8" s="655"/>
      <c r="OQP8" s="655"/>
      <c r="OQQ8" s="655"/>
      <c r="OQR8" s="655"/>
      <c r="OQS8" s="655"/>
      <c r="OQT8" s="655"/>
      <c r="OQU8" s="655"/>
      <c r="OQV8" s="655"/>
      <c r="OQW8" s="655"/>
      <c r="OQX8" s="655"/>
      <c r="OQY8" s="655"/>
      <c r="OQZ8" s="655"/>
      <c r="ORA8" s="655"/>
      <c r="ORB8" s="655"/>
      <c r="ORC8" s="655"/>
      <c r="ORD8" s="655"/>
      <c r="ORE8" s="655"/>
      <c r="ORF8" s="655"/>
      <c r="ORG8" s="655"/>
      <c r="ORH8" s="655"/>
      <c r="ORI8" s="655"/>
      <c r="ORJ8" s="655"/>
      <c r="ORK8" s="655"/>
      <c r="ORL8" s="655"/>
      <c r="ORM8" s="655"/>
      <c r="ORN8" s="655"/>
      <c r="ORO8" s="655"/>
      <c r="ORP8" s="655"/>
      <c r="ORQ8" s="655"/>
      <c r="ORR8" s="655"/>
      <c r="ORS8" s="655"/>
      <c r="ORT8" s="655"/>
      <c r="ORU8" s="655"/>
      <c r="ORV8" s="655"/>
      <c r="ORW8" s="655"/>
      <c r="ORX8" s="655"/>
      <c r="ORY8" s="655"/>
      <c r="ORZ8" s="655"/>
      <c r="OSA8" s="655"/>
      <c r="OSB8" s="655"/>
      <c r="OSC8" s="655"/>
      <c r="OSD8" s="655"/>
      <c r="OSE8" s="655"/>
      <c r="OSF8" s="655"/>
      <c r="OSG8" s="655"/>
      <c r="OSH8" s="655"/>
      <c r="OSI8" s="655"/>
      <c r="OSJ8" s="655"/>
      <c r="OSK8" s="655"/>
      <c r="OSL8" s="655"/>
      <c r="OSM8" s="655"/>
      <c r="OSN8" s="655"/>
      <c r="OSO8" s="655"/>
      <c r="OSP8" s="655"/>
      <c r="OSQ8" s="655"/>
      <c r="OSR8" s="655"/>
      <c r="OSS8" s="655"/>
      <c r="OST8" s="655"/>
      <c r="OSU8" s="655"/>
      <c r="OSV8" s="655"/>
      <c r="OSW8" s="655"/>
      <c r="OSX8" s="655"/>
      <c r="OSY8" s="655"/>
      <c r="OSZ8" s="655"/>
      <c r="OTA8" s="655"/>
      <c r="OTB8" s="655"/>
      <c r="OTC8" s="655"/>
      <c r="OTD8" s="655"/>
      <c r="OTE8" s="655"/>
      <c r="OTF8" s="655"/>
      <c r="OTG8" s="655"/>
      <c r="OTH8" s="655"/>
      <c r="OTI8" s="655"/>
      <c r="OTJ8" s="655"/>
      <c r="OTK8" s="655"/>
      <c r="OTL8" s="655"/>
      <c r="OTM8" s="655"/>
      <c r="OTN8" s="655"/>
      <c r="OTO8" s="655"/>
      <c r="OTP8" s="655"/>
      <c r="OTQ8" s="655"/>
      <c r="OTR8" s="655"/>
      <c r="OTS8" s="655"/>
      <c r="OTT8" s="655"/>
      <c r="OTU8" s="655"/>
      <c r="OTV8" s="655"/>
      <c r="OTW8" s="655"/>
      <c r="OTX8" s="655"/>
      <c r="OTY8" s="655"/>
      <c r="OTZ8" s="655"/>
      <c r="OUA8" s="655"/>
      <c r="OUB8" s="655"/>
      <c r="OUC8" s="655"/>
      <c r="OUD8" s="655"/>
      <c r="OUE8" s="655"/>
      <c r="OUF8" s="655"/>
      <c r="OUG8" s="655"/>
      <c r="OUH8" s="655"/>
      <c r="OUI8" s="655"/>
      <c r="OUJ8" s="655"/>
      <c r="OUK8" s="655"/>
      <c r="OUL8" s="655"/>
      <c r="OUM8" s="655"/>
      <c r="OUN8" s="655"/>
      <c r="OUO8" s="655"/>
      <c r="OUP8" s="655"/>
      <c r="OUQ8" s="655"/>
      <c r="OUR8" s="655"/>
      <c r="OUS8" s="655"/>
      <c r="OUT8" s="655"/>
      <c r="OUU8" s="655"/>
      <c r="OUV8" s="655"/>
      <c r="OUW8" s="655"/>
      <c r="OUX8" s="655"/>
      <c r="OUY8" s="655"/>
      <c r="OUZ8" s="655"/>
      <c r="OVA8" s="655"/>
      <c r="OVB8" s="655"/>
      <c r="OVC8" s="655"/>
      <c r="OVD8" s="655"/>
      <c r="OVE8" s="655"/>
      <c r="OVF8" s="655"/>
      <c r="OVG8" s="655"/>
      <c r="OVH8" s="655"/>
      <c r="OVI8" s="655"/>
      <c r="OVJ8" s="655"/>
      <c r="OVK8" s="655"/>
      <c r="OVL8" s="655"/>
      <c r="OVM8" s="655"/>
      <c r="OVN8" s="655"/>
      <c r="OVO8" s="655"/>
      <c r="OVP8" s="655"/>
      <c r="OVQ8" s="655"/>
      <c r="OVR8" s="655"/>
      <c r="OVS8" s="655"/>
      <c r="OVT8" s="655"/>
      <c r="OVU8" s="655"/>
      <c r="OVV8" s="655"/>
      <c r="OVW8" s="655"/>
      <c r="OVX8" s="655"/>
      <c r="OVY8" s="655"/>
      <c r="OVZ8" s="655"/>
      <c r="OWA8" s="655"/>
      <c r="OWB8" s="655"/>
      <c r="OWC8" s="655"/>
      <c r="OWD8" s="655"/>
      <c r="OWE8" s="655"/>
      <c r="OWF8" s="655"/>
      <c r="OWG8" s="655"/>
      <c r="OWH8" s="655"/>
      <c r="OWI8" s="655"/>
      <c r="OWJ8" s="655"/>
      <c r="OWK8" s="655"/>
      <c r="OWL8" s="655"/>
      <c r="OWM8" s="655"/>
      <c r="OWN8" s="655"/>
      <c r="OWO8" s="655"/>
      <c r="OWP8" s="655"/>
      <c r="OWQ8" s="655"/>
      <c r="OWR8" s="655"/>
      <c r="OWS8" s="655"/>
      <c r="OWT8" s="655"/>
      <c r="OWU8" s="655"/>
      <c r="OWV8" s="655"/>
      <c r="OWW8" s="655"/>
      <c r="OWX8" s="655"/>
      <c r="OWY8" s="655"/>
      <c r="OWZ8" s="655"/>
      <c r="OXA8" s="655"/>
      <c r="OXB8" s="655"/>
      <c r="OXC8" s="655"/>
      <c r="OXD8" s="655"/>
      <c r="OXE8" s="655"/>
      <c r="OXF8" s="655"/>
      <c r="OXG8" s="655"/>
      <c r="OXH8" s="655"/>
      <c r="OXI8" s="655"/>
      <c r="OXJ8" s="655"/>
      <c r="OXK8" s="655"/>
      <c r="OXL8" s="655"/>
      <c r="OXM8" s="655"/>
      <c r="OXN8" s="655"/>
      <c r="OXO8" s="655"/>
      <c r="OXP8" s="655"/>
      <c r="OXQ8" s="655"/>
      <c r="OXR8" s="655"/>
      <c r="OXS8" s="655"/>
      <c r="OXT8" s="655"/>
      <c r="OXU8" s="655"/>
      <c r="OXV8" s="655"/>
      <c r="OXW8" s="655"/>
      <c r="OXX8" s="655"/>
      <c r="OXY8" s="655"/>
      <c r="OXZ8" s="655"/>
      <c r="OYA8" s="655"/>
      <c r="OYB8" s="655"/>
      <c r="OYC8" s="655"/>
      <c r="OYD8" s="655"/>
      <c r="OYE8" s="655"/>
      <c r="OYF8" s="655"/>
      <c r="OYG8" s="655"/>
      <c r="OYH8" s="655"/>
      <c r="OYI8" s="655"/>
      <c r="OYJ8" s="655"/>
      <c r="OYK8" s="655"/>
      <c r="OYL8" s="655"/>
      <c r="OYM8" s="655"/>
      <c r="OYN8" s="655"/>
      <c r="OYO8" s="655"/>
      <c r="OYP8" s="655"/>
      <c r="OYQ8" s="655"/>
      <c r="OYR8" s="655"/>
      <c r="OYS8" s="655"/>
      <c r="OYT8" s="655"/>
      <c r="OYU8" s="655"/>
      <c r="OYV8" s="655"/>
      <c r="OYW8" s="655"/>
      <c r="OYX8" s="655"/>
      <c r="OYY8" s="655"/>
      <c r="OYZ8" s="655"/>
      <c r="OZA8" s="655"/>
      <c r="OZB8" s="655"/>
      <c r="OZC8" s="655"/>
      <c r="OZD8" s="655"/>
      <c r="OZE8" s="655"/>
      <c r="OZF8" s="655"/>
      <c r="OZG8" s="655"/>
      <c r="OZH8" s="655"/>
      <c r="OZI8" s="655"/>
      <c r="OZJ8" s="655"/>
      <c r="OZK8" s="655"/>
      <c r="OZL8" s="655"/>
      <c r="OZM8" s="655"/>
      <c r="OZN8" s="655"/>
      <c r="OZO8" s="655"/>
      <c r="OZP8" s="655"/>
      <c r="OZQ8" s="655"/>
      <c r="OZR8" s="655"/>
      <c r="OZS8" s="655"/>
      <c r="OZT8" s="655"/>
      <c r="OZU8" s="655"/>
      <c r="OZV8" s="655"/>
      <c r="OZW8" s="655"/>
      <c r="OZX8" s="655"/>
      <c r="OZY8" s="655"/>
      <c r="OZZ8" s="655"/>
      <c r="PAA8" s="655"/>
      <c r="PAB8" s="655"/>
      <c r="PAC8" s="655"/>
      <c r="PAD8" s="655"/>
      <c r="PAE8" s="655"/>
      <c r="PAF8" s="655"/>
      <c r="PAG8" s="655"/>
      <c r="PAH8" s="655"/>
      <c r="PAI8" s="655"/>
      <c r="PAJ8" s="655"/>
      <c r="PAK8" s="655"/>
      <c r="PAL8" s="655"/>
      <c r="PAM8" s="655"/>
      <c r="PAN8" s="655"/>
      <c r="PAO8" s="655"/>
      <c r="PAP8" s="655"/>
      <c r="PAQ8" s="655"/>
      <c r="PAR8" s="655"/>
      <c r="PAS8" s="655"/>
      <c r="PAT8" s="655"/>
      <c r="PAU8" s="655"/>
      <c r="PAV8" s="655"/>
      <c r="PAW8" s="655"/>
      <c r="PAX8" s="655"/>
      <c r="PAY8" s="655"/>
      <c r="PAZ8" s="655"/>
      <c r="PBA8" s="655"/>
      <c r="PBB8" s="655"/>
      <c r="PBC8" s="655"/>
      <c r="PBD8" s="655"/>
      <c r="PBE8" s="655"/>
      <c r="PBF8" s="655"/>
      <c r="PBG8" s="655"/>
      <c r="PBH8" s="655"/>
      <c r="PBI8" s="655"/>
      <c r="PBJ8" s="655"/>
      <c r="PBK8" s="655"/>
      <c r="PBL8" s="655"/>
      <c r="PBM8" s="655"/>
      <c r="PBN8" s="655"/>
      <c r="PBO8" s="655"/>
      <c r="PBP8" s="655"/>
      <c r="PBQ8" s="655"/>
      <c r="PBR8" s="655"/>
      <c r="PBS8" s="655"/>
      <c r="PBT8" s="655"/>
      <c r="PBU8" s="655"/>
      <c r="PBV8" s="655"/>
      <c r="PBW8" s="655"/>
      <c r="PBX8" s="655"/>
      <c r="PBY8" s="655"/>
      <c r="PBZ8" s="655"/>
      <c r="PCA8" s="655"/>
      <c r="PCB8" s="655"/>
      <c r="PCC8" s="655"/>
      <c r="PCD8" s="655"/>
      <c r="PCE8" s="655"/>
      <c r="PCF8" s="655"/>
      <c r="PCG8" s="655"/>
      <c r="PCH8" s="655"/>
      <c r="PCI8" s="655"/>
      <c r="PCJ8" s="655"/>
      <c r="PCK8" s="655"/>
      <c r="PCL8" s="655"/>
      <c r="PCM8" s="655"/>
      <c r="PCN8" s="655"/>
      <c r="PCO8" s="655"/>
      <c r="PCP8" s="655"/>
      <c r="PCQ8" s="655"/>
      <c r="PCR8" s="655"/>
      <c r="PCS8" s="655"/>
      <c r="PCT8" s="655"/>
      <c r="PCU8" s="655"/>
      <c r="PCV8" s="655"/>
      <c r="PCW8" s="655"/>
      <c r="PCX8" s="655"/>
      <c r="PCY8" s="655"/>
      <c r="PCZ8" s="655"/>
      <c r="PDA8" s="655"/>
      <c r="PDB8" s="655"/>
      <c r="PDC8" s="655"/>
      <c r="PDD8" s="655"/>
      <c r="PDE8" s="655"/>
      <c r="PDF8" s="655"/>
      <c r="PDG8" s="655"/>
      <c r="PDH8" s="655"/>
      <c r="PDI8" s="655"/>
      <c r="PDJ8" s="655"/>
      <c r="PDK8" s="655"/>
      <c r="PDL8" s="655"/>
      <c r="PDM8" s="655"/>
      <c r="PDN8" s="655"/>
      <c r="PDO8" s="655"/>
      <c r="PDP8" s="655"/>
      <c r="PDQ8" s="655"/>
      <c r="PDR8" s="655"/>
      <c r="PDS8" s="655"/>
      <c r="PDT8" s="655"/>
      <c r="PDU8" s="655"/>
      <c r="PDV8" s="655"/>
      <c r="PDW8" s="655"/>
      <c r="PDX8" s="655"/>
      <c r="PDY8" s="655"/>
      <c r="PDZ8" s="655"/>
      <c r="PEA8" s="655"/>
      <c r="PEB8" s="655"/>
      <c r="PEC8" s="655"/>
      <c r="PED8" s="655"/>
      <c r="PEE8" s="655"/>
      <c r="PEF8" s="655"/>
      <c r="PEG8" s="655"/>
      <c r="PEH8" s="655"/>
      <c r="PEI8" s="655"/>
      <c r="PEJ8" s="655"/>
      <c r="PEK8" s="655"/>
      <c r="PEL8" s="655"/>
      <c r="PEM8" s="655"/>
      <c r="PEN8" s="655"/>
      <c r="PEO8" s="655"/>
      <c r="PEP8" s="655"/>
      <c r="PEQ8" s="655"/>
      <c r="PER8" s="655"/>
      <c r="PES8" s="655"/>
      <c r="PET8" s="655"/>
      <c r="PEU8" s="655"/>
      <c r="PEV8" s="655"/>
      <c r="PEW8" s="655"/>
      <c r="PEX8" s="655"/>
      <c r="PEY8" s="655"/>
      <c r="PEZ8" s="655"/>
      <c r="PFA8" s="655"/>
      <c r="PFB8" s="655"/>
      <c r="PFC8" s="655"/>
      <c r="PFD8" s="655"/>
      <c r="PFE8" s="655"/>
      <c r="PFF8" s="655"/>
      <c r="PFG8" s="655"/>
      <c r="PFH8" s="655"/>
      <c r="PFI8" s="655"/>
      <c r="PFJ8" s="655"/>
      <c r="PFK8" s="655"/>
      <c r="PFL8" s="655"/>
      <c r="PFM8" s="655"/>
      <c r="PFN8" s="655"/>
      <c r="PFO8" s="655"/>
      <c r="PFP8" s="655"/>
      <c r="PFQ8" s="655"/>
      <c r="PFR8" s="655"/>
      <c r="PFS8" s="655"/>
      <c r="PFT8" s="655"/>
      <c r="PFU8" s="655"/>
      <c r="PFV8" s="655"/>
      <c r="PFW8" s="655"/>
      <c r="PFX8" s="655"/>
      <c r="PFY8" s="655"/>
      <c r="PFZ8" s="655"/>
      <c r="PGA8" s="655"/>
      <c r="PGB8" s="655"/>
      <c r="PGC8" s="655"/>
      <c r="PGD8" s="655"/>
      <c r="PGE8" s="655"/>
      <c r="PGF8" s="655"/>
      <c r="PGG8" s="655"/>
      <c r="PGH8" s="655"/>
      <c r="PGI8" s="655"/>
      <c r="PGJ8" s="655"/>
      <c r="PGK8" s="655"/>
      <c r="PGL8" s="655"/>
      <c r="PGM8" s="655"/>
      <c r="PGN8" s="655"/>
      <c r="PGO8" s="655"/>
      <c r="PGP8" s="655"/>
      <c r="PGQ8" s="655"/>
      <c r="PGR8" s="655"/>
      <c r="PGS8" s="655"/>
      <c r="PGT8" s="655"/>
      <c r="PGU8" s="655"/>
      <c r="PGV8" s="655"/>
      <c r="PGW8" s="655"/>
      <c r="PGX8" s="655"/>
      <c r="PGY8" s="655"/>
      <c r="PGZ8" s="655"/>
      <c r="PHA8" s="655"/>
      <c r="PHB8" s="655"/>
      <c r="PHC8" s="655"/>
      <c r="PHD8" s="655"/>
      <c r="PHE8" s="655"/>
      <c r="PHF8" s="655"/>
      <c r="PHG8" s="655"/>
      <c r="PHH8" s="655"/>
      <c r="PHI8" s="655"/>
      <c r="PHJ8" s="655"/>
      <c r="PHK8" s="655"/>
      <c r="PHL8" s="655"/>
      <c r="PHM8" s="655"/>
      <c r="PHN8" s="655"/>
      <c r="PHO8" s="655"/>
      <c r="PHP8" s="655"/>
      <c r="PHQ8" s="655"/>
      <c r="PHR8" s="655"/>
      <c r="PHS8" s="655"/>
      <c r="PHT8" s="655"/>
      <c r="PHU8" s="655"/>
      <c r="PHV8" s="655"/>
      <c r="PHW8" s="655"/>
      <c r="PHX8" s="655"/>
      <c r="PHY8" s="655"/>
      <c r="PHZ8" s="655"/>
      <c r="PIA8" s="655"/>
      <c r="PIB8" s="655"/>
      <c r="PIC8" s="655"/>
      <c r="PID8" s="655"/>
      <c r="PIE8" s="655"/>
      <c r="PIF8" s="655"/>
      <c r="PIG8" s="655"/>
      <c r="PIH8" s="655"/>
      <c r="PII8" s="655"/>
      <c r="PIJ8" s="655"/>
      <c r="PIK8" s="655"/>
      <c r="PIL8" s="655"/>
      <c r="PIM8" s="655"/>
      <c r="PIN8" s="655"/>
      <c r="PIO8" s="655"/>
      <c r="PIP8" s="655"/>
      <c r="PIQ8" s="655"/>
      <c r="PIR8" s="655"/>
      <c r="PIS8" s="655"/>
      <c r="PIT8" s="655"/>
      <c r="PIU8" s="655"/>
      <c r="PIV8" s="655"/>
      <c r="PIW8" s="655"/>
      <c r="PIX8" s="655"/>
      <c r="PIY8" s="655"/>
      <c r="PIZ8" s="655"/>
      <c r="PJA8" s="655"/>
      <c r="PJB8" s="655"/>
      <c r="PJC8" s="655"/>
      <c r="PJD8" s="655"/>
      <c r="PJE8" s="655"/>
      <c r="PJF8" s="655"/>
      <c r="PJG8" s="655"/>
      <c r="PJH8" s="655"/>
      <c r="PJI8" s="655"/>
      <c r="PJJ8" s="655"/>
      <c r="PJK8" s="655"/>
      <c r="PJL8" s="655"/>
      <c r="PJM8" s="655"/>
      <c r="PJN8" s="655"/>
      <c r="PJO8" s="655"/>
      <c r="PJP8" s="655"/>
      <c r="PJQ8" s="655"/>
      <c r="PJR8" s="655"/>
      <c r="PJS8" s="655"/>
      <c r="PJT8" s="655"/>
      <c r="PJU8" s="655"/>
      <c r="PJV8" s="655"/>
      <c r="PJW8" s="655"/>
      <c r="PJX8" s="655"/>
      <c r="PJY8" s="655"/>
      <c r="PJZ8" s="655"/>
      <c r="PKA8" s="655"/>
      <c r="PKB8" s="655"/>
      <c r="PKC8" s="655"/>
      <c r="PKD8" s="655"/>
      <c r="PKE8" s="655"/>
      <c r="PKF8" s="655"/>
      <c r="PKG8" s="655"/>
      <c r="PKH8" s="655"/>
      <c r="PKI8" s="655"/>
      <c r="PKJ8" s="655"/>
      <c r="PKK8" s="655"/>
      <c r="PKL8" s="655"/>
      <c r="PKM8" s="655"/>
      <c r="PKN8" s="655"/>
      <c r="PKO8" s="655"/>
      <c r="PKP8" s="655"/>
      <c r="PKQ8" s="655"/>
      <c r="PKR8" s="655"/>
      <c r="PKS8" s="655"/>
      <c r="PKT8" s="655"/>
      <c r="PKU8" s="655"/>
      <c r="PKV8" s="655"/>
      <c r="PKW8" s="655"/>
      <c r="PKX8" s="655"/>
      <c r="PKY8" s="655"/>
      <c r="PKZ8" s="655"/>
      <c r="PLA8" s="655"/>
      <c r="PLB8" s="655"/>
      <c r="PLC8" s="655"/>
      <c r="PLD8" s="655"/>
      <c r="PLE8" s="655"/>
      <c r="PLF8" s="655"/>
      <c r="PLG8" s="655"/>
      <c r="PLH8" s="655"/>
      <c r="PLI8" s="655"/>
      <c r="PLJ8" s="655"/>
      <c r="PLK8" s="655"/>
      <c r="PLL8" s="655"/>
      <c r="PLM8" s="655"/>
      <c r="PLN8" s="655"/>
      <c r="PLO8" s="655"/>
      <c r="PLP8" s="655"/>
      <c r="PLQ8" s="655"/>
      <c r="PLR8" s="655"/>
      <c r="PLS8" s="655"/>
      <c r="PLT8" s="655"/>
      <c r="PLU8" s="655"/>
      <c r="PLV8" s="655"/>
      <c r="PLW8" s="655"/>
      <c r="PLX8" s="655"/>
      <c r="PLY8" s="655"/>
      <c r="PLZ8" s="655"/>
      <c r="PMA8" s="655"/>
      <c r="PMB8" s="655"/>
      <c r="PMC8" s="655"/>
      <c r="PMD8" s="655"/>
      <c r="PME8" s="655"/>
      <c r="PMF8" s="655"/>
      <c r="PMG8" s="655"/>
      <c r="PMH8" s="655"/>
      <c r="PMI8" s="655"/>
      <c r="PMJ8" s="655"/>
      <c r="PMK8" s="655"/>
      <c r="PML8" s="655"/>
      <c r="PMM8" s="655"/>
      <c r="PMN8" s="655"/>
      <c r="PMO8" s="655"/>
      <c r="PMP8" s="655"/>
      <c r="PMQ8" s="655"/>
      <c r="PMR8" s="655"/>
      <c r="PMS8" s="655"/>
      <c r="PMT8" s="655"/>
      <c r="PMU8" s="655"/>
      <c r="PMV8" s="655"/>
      <c r="PMW8" s="655"/>
      <c r="PMX8" s="655"/>
      <c r="PMY8" s="655"/>
      <c r="PMZ8" s="655"/>
      <c r="PNA8" s="655"/>
      <c r="PNB8" s="655"/>
      <c r="PNC8" s="655"/>
      <c r="PND8" s="655"/>
      <c r="PNE8" s="655"/>
      <c r="PNF8" s="655"/>
      <c r="PNG8" s="655"/>
      <c r="PNH8" s="655"/>
      <c r="PNI8" s="655"/>
      <c r="PNJ8" s="655"/>
      <c r="PNK8" s="655"/>
      <c r="PNL8" s="655"/>
      <c r="PNM8" s="655"/>
      <c r="PNN8" s="655"/>
      <c r="PNO8" s="655"/>
      <c r="PNP8" s="655"/>
      <c r="PNQ8" s="655"/>
      <c r="PNR8" s="655"/>
      <c r="PNS8" s="655"/>
      <c r="PNT8" s="655"/>
      <c r="PNU8" s="655"/>
      <c r="PNV8" s="655"/>
      <c r="PNW8" s="655"/>
      <c r="PNX8" s="655"/>
      <c r="PNY8" s="655"/>
      <c r="PNZ8" s="655"/>
      <c r="POA8" s="655"/>
      <c r="POB8" s="655"/>
      <c r="POC8" s="655"/>
      <c r="POD8" s="655"/>
      <c r="POE8" s="655"/>
      <c r="POF8" s="655"/>
      <c r="POG8" s="655"/>
      <c r="POH8" s="655"/>
      <c r="POI8" s="655"/>
      <c r="POJ8" s="655"/>
      <c r="POK8" s="655"/>
      <c r="POL8" s="655"/>
      <c r="POM8" s="655"/>
      <c r="PON8" s="655"/>
      <c r="POO8" s="655"/>
      <c r="POP8" s="655"/>
      <c r="POQ8" s="655"/>
      <c r="POR8" s="655"/>
      <c r="POS8" s="655"/>
      <c r="POT8" s="655"/>
      <c r="POU8" s="655"/>
      <c r="POV8" s="655"/>
      <c r="POW8" s="655"/>
      <c r="POX8" s="655"/>
      <c r="POY8" s="655"/>
      <c r="POZ8" s="655"/>
      <c r="PPA8" s="655"/>
      <c r="PPB8" s="655"/>
      <c r="PPC8" s="655"/>
      <c r="PPD8" s="655"/>
      <c r="PPE8" s="655"/>
      <c r="PPF8" s="655"/>
      <c r="PPG8" s="655"/>
      <c r="PPH8" s="655"/>
      <c r="PPI8" s="655"/>
      <c r="PPJ8" s="655"/>
      <c r="PPK8" s="655"/>
      <c r="PPL8" s="655"/>
      <c r="PPM8" s="655"/>
      <c r="PPN8" s="655"/>
      <c r="PPO8" s="655"/>
      <c r="PPP8" s="655"/>
      <c r="PPQ8" s="655"/>
      <c r="PPR8" s="655"/>
      <c r="PPS8" s="655"/>
      <c r="PPT8" s="655"/>
      <c r="PPU8" s="655"/>
      <c r="PPV8" s="655"/>
      <c r="PPW8" s="655"/>
      <c r="PPX8" s="655"/>
      <c r="PPY8" s="655"/>
      <c r="PPZ8" s="655"/>
      <c r="PQA8" s="655"/>
      <c r="PQB8" s="655"/>
      <c r="PQC8" s="655"/>
      <c r="PQD8" s="655"/>
      <c r="PQE8" s="655"/>
      <c r="PQF8" s="655"/>
      <c r="PQG8" s="655"/>
      <c r="PQH8" s="655"/>
      <c r="PQI8" s="655"/>
      <c r="PQJ8" s="655"/>
      <c r="PQK8" s="655"/>
      <c r="PQL8" s="655"/>
      <c r="PQM8" s="655"/>
      <c r="PQN8" s="655"/>
      <c r="PQO8" s="655"/>
      <c r="PQP8" s="655"/>
      <c r="PQQ8" s="655"/>
      <c r="PQR8" s="655"/>
      <c r="PQS8" s="655"/>
      <c r="PQT8" s="655"/>
      <c r="PQU8" s="655"/>
      <c r="PQV8" s="655"/>
      <c r="PQW8" s="655"/>
      <c r="PQX8" s="655"/>
      <c r="PQY8" s="655"/>
      <c r="PQZ8" s="655"/>
      <c r="PRA8" s="655"/>
      <c r="PRB8" s="655"/>
      <c r="PRC8" s="655"/>
      <c r="PRD8" s="655"/>
      <c r="PRE8" s="655"/>
      <c r="PRF8" s="655"/>
      <c r="PRG8" s="655"/>
      <c r="PRH8" s="655"/>
      <c r="PRI8" s="655"/>
      <c r="PRJ8" s="655"/>
      <c r="PRK8" s="655"/>
      <c r="PRL8" s="655"/>
      <c r="PRM8" s="655"/>
      <c r="PRN8" s="655"/>
      <c r="PRO8" s="655"/>
      <c r="PRP8" s="655"/>
      <c r="PRQ8" s="655"/>
      <c r="PRR8" s="655"/>
      <c r="PRS8" s="655"/>
      <c r="PRT8" s="655"/>
      <c r="PRU8" s="655"/>
      <c r="PRV8" s="655"/>
      <c r="PRW8" s="655"/>
      <c r="PRX8" s="655"/>
      <c r="PRY8" s="655"/>
      <c r="PRZ8" s="655"/>
      <c r="PSA8" s="655"/>
      <c r="PSB8" s="655"/>
      <c r="PSC8" s="655"/>
      <c r="PSD8" s="655"/>
      <c r="PSE8" s="655"/>
      <c r="PSF8" s="655"/>
      <c r="PSG8" s="655"/>
      <c r="PSH8" s="655"/>
      <c r="PSI8" s="655"/>
      <c r="PSJ8" s="655"/>
      <c r="PSK8" s="655"/>
      <c r="PSL8" s="655"/>
      <c r="PSM8" s="655"/>
      <c r="PSN8" s="655"/>
      <c r="PSO8" s="655"/>
      <c r="PSP8" s="655"/>
      <c r="PSQ8" s="655"/>
      <c r="PSR8" s="655"/>
      <c r="PSS8" s="655"/>
      <c r="PST8" s="655"/>
      <c r="PSU8" s="655"/>
      <c r="PSV8" s="655"/>
      <c r="PSW8" s="655"/>
      <c r="PSX8" s="655"/>
      <c r="PSY8" s="655"/>
      <c r="PSZ8" s="655"/>
      <c r="PTA8" s="655"/>
      <c r="PTB8" s="655"/>
      <c r="PTC8" s="655"/>
      <c r="PTD8" s="655"/>
      <c r="PTE8" s="655"/>
      <c r="PTF8" s="655"/>
      <c r="PTG8" s="655"/>
      <c r="PTH8" s="655"/>
      <c r="PTI8" s="655"/>
      <c r="PTJ8" s="655"/>
      <c r="PTK8" s="655"/>
      <c r="PTL8" s="655"/>
      <c r="PTM8" s="655"/>
      <c r="PTN8" s="655"/>
      <c r="PTO8" s="655"/>
      <c r="PTP8" s="655"/>
      <c r="PTQ8" s="655"/>
      <c r="PTR8" s="655"/>
      <c r="PTS8" s="655"/>
      <c r="PTT8" s="655"/>
      <c r="PTU8" s="655"/>
      <c r="PTV8" s="655"/>
      <c r="PTW8" s="655"/>
      <c r="PTX8" s="655"/>
      <c r="PTY8" s="655"/>
      <c r="PTZ8" s="655"/>
      <c r="PUA8" s="655"/>
      <c r="PUB8" s="655"/>
      <c r="PUC8" s="655"/>
      <c r="PUD8" s="655"/>
      <c r="PUE8" s="655"/>
      <c r="PUF8" s="655"/>
      <c r="PUG8" s="655"/>
      <c r="PUH8" s="655"/>
      <c r="PUI8" s="655"/>
      <c r="PUJ8" s="655"/>
      <c r="PUK8" s="655"/>
      <c r="PUL8" s="655"/>
      <c r="PUM8" s="655"/>
      <c r="PUN8" s="655"/>
      <c r="PUO8" s="655"/>
      <c r="PUP8" s="655"/>
      <c r="PUQ8" s="655"/>
      <c r="PUR8" s="655"/>
      <c r="PUS8" s="655"/>
      <c r="PUT8" s="655"/>
      <c r="PUU8" s="655"/>
      <c r="PUV8" s="655"/>
      <c r="PUW8" s="655"/>
      <c r="PUX8" s="655"/>
      <c r="PUY8" s="655"/>
      <c r="PUZ8" s="655"/>
      <c r="PVA8" s="655"/>
      <c r="PVB8" s="655"/>
      <c r="PVC8" s="655"/>
      <c r="PVD8" s="655"/>
      <c r="PVE8" s="655"/>
      <c r="PVF8" s="655"/>
      <c r="PVG8" s="655"/>
      <c r="PVH8" s="655"/>
      <c r="PVI8" s="655"/>
      <c r="PVJ8" s="655"/>
      <c r="PVK8" s="655"/>
      <c r="PVL8" s="655"/>
      <c r="PVM8" s="655"/>
      <c r="PVN8" s="655"/>
      <c r="PVO8" s="655"/>
      <c r="PVP8" s="655"/>
      <c r="PVQ8" s="655"/>
      <c r="PVR8" s="655"/>
      <c r="PVS8" s="655"/>
      <c r="PVT8" s="655"/>
      <c r="PVU8" s="655"/>
      <c r="PVV8" s="655"/>
      <c r="PVW8" s="655"/>
      <c r="PVX8" s="655"/>
      <c r="PVY8" s="655"/>
      <c r="PVZ8" s="655"/>
      <c r="PWA8" s="655"/>
      <c r="PWB8" s="655"/>
      <c r="PWC8" s="655"/>
      <c r="PWD8" s="655"/>
      <c r="PWE8" s="655"/>
      <c r="PWF8" s="655"/>
      <c r="PWG8" s="655"/>
      <c r="PWH8" s="655"/>
      <c r="PWI8" s="655"/>
      <c r="PWJ8" s="655"/>
      <c r="PWK8" s="655"/>
      <c r="PWL8" s="655"/>
      <c r="PWM8" s="655"/>
      <c r="PWN8" s="655"/>
      <c r="PWO8" s="655"/>
      <c r="PWP8" s="655"/>
      <c r="PWQ8" s="655"/>
      <c r="PWR8" s="655"/>
      <c r="PWS8" s="655"/>
      <c r="PWT8" s="655"/>
      <c r="PWU8" s="655"/>
      <c r="PWV8" s="655"/>
      <c r="PWW8" s="655"/>
      <c r="PWX8" s="655"/>
      <c r="PWY8" s="655"/>
      <c r="PWZ8" s="655"/>
      <c r="PXA8" s="655"/>
      <c r="PXB8" s="655"/>
      <c r="PXC8" s="655"/>
      <c r="PXD8" s="655"/>
      <c r="PXE8" s="655"/>
      <c r="PXF8" s="655"/>
      <c r="PXG8" s="655"/>
      <c r="PXH8" s="655"/>
      <c r="PXI8" s="655"/>
      <c r="PXJ8" s="655"/>
      <c r="PXK8" s="655"/>
      <c r="PXL8" s="655"/>
      <c r="PXM8" s="655"/>
      <c r="PXN8" s="655"/>
      <c r="PXO8" s="655"/>
      <c r="PXP8" s="655"/>
      <c r="PXQ8" s="655"/>
      <c r="PXR8" s="655"/>
      <c r="PXS8" s="655"/>
      <c r="PXT8" s="655"/>
      <c r="PXU8" s="655"/>
      <c r="PXV8" s="655"/>
      <c r="PXW8" s="655"/>
      <c r="PXX8" s="655"/>
      <c r="PXY8" s="655"/>
      <c r="PXZ8" s="655"/>
      <c r="PYA8" s="655"/>
      <c r="PYB8" s="655"/>
      <c r="PYC8" s="655"/>
      <c r="PYD8" s="655"/>
      <c r="PYE8" s="655"/>
      <c r="PYF8" s="655"/>
      <c r="PYG8" s="655"/>
      <c r="PYH8" s="655"/>
      <c r="PYI8" s="655"/>
      <c r="PYJ8" s="655"/>
      <c r="PYK8" s="655"/>
      <c r="PYL8" s="655"/>
      <c r="PYM8" s="655"/>
      <c r="PYN8" s="655"/>
      <c r="PYO8" s="655"/>
      <c r="PYP8" s="655"/>
      <c r="PYQ8" s="655"/>
      <c r="PYR8" s="655"/>
      <c r="PYS8" s="655"/>
      <c r="PYT8" s="655"/>
      <c r="PYU8" s="655"/>
      <c r="PYV8" s="655"/>
      <c r="PYW8" s="655"/>
      <c r="PYX8" s="655"/>
      <c r="PYY8" s="655"/>
      <c r="PYZ8" s="655"/>
      <c r="PZA8" s="655"/>
      <c r="PZB8" s="655"/>
      <c r="PZC8" s="655"/>
      <c r="PZD8" s="655"/>
      <c r="PZE8" s="655"/>
      <c r="PZF8" s="655"/>
      <c r="PZG8" s="655"/>
      <c r="PZH8" s="655"/>
      <c r="PZI8" s="655"/>
      <c r="PZJ8" s="655"/>
      <c r="PZK8" s="655"/>
      <c r="PZL8" s="655"/>
      <c r="PZM8" s="655"/>
      <c r="PZN8" s="655"/>
      <c r="PZO8" s="655"/>
      <c r="PZP8" s="655"/>
      <c r="PZQ8" s="655"/>
      <c r="PZR8" s="655"/>
      <c r="PZS8" s="655"/>
      <c r="PZT8" s="655"/>
      <c r="PZU8" s="655"/>
      <c r="PZV8" s="655"/>
      <c r="PZW8" s="655"/>
      <c r="PZX8" s="655"/>
      <c r="PZY8" s="655"/>
      <c r="PZZ8" s="655"/>
      <c r="QAA8" s="655"/>
      <c r="QAB8" s="655"/>
      <c r="QAC8" s="655"/>
      <c r="QAD8" s="655"/>
      <c r="QAE8" s="655"/>
      <c r="QAF8" s="655"/>
      <c r="QAG8" s="655"/>
      <c r="QAH8" s="655"/>
      <c r="QAI8" s="655"/>
      <c r="QAJ8" s="655"/>
      <c r="QAK8" s="655"/>
      <c r="QAL8" s="655"/>
      <c r="QAM8" s="655"/>
      <c r="QAN8" s="655"/>
      <c r="QAO8" s="655"/>
      <c r="QAP8" s="655"/>
      <c r="QAQ8" s="655"/>
      <c r="QAR8" s="655"/>
      <c r="QAS8" s="655"/>
      <c r="QAT8" s="655"/>
      <c r="QAU8" s="655"/>
      <c r="QAV8" s="655"/>
      <c r="QAW8" s="655"/>
      <c r="QAX8" s="655"/>
      <c r="QAY8" s="655"/>
      <c r="QAZ8" s="655"/>
      <c r="QBA8" s="655"/>
      <c r="QBB8" s="655"/>
      <c r="QBC8" s="655"/>
      <c r="QBD8" s="655"/>
      <c r="QBE8" s="655"/>
      <c r="QBF8" s="655"/>
      <c r="QBG8" s="655"/>
      <c r="QBH8" s="655"/>
      <c r="QBI8" s="655"/>
      <c r="QBJ8" s="655"/>
      <c r="QBK8" s="655"/>
      <c r="QBL8" s="655"/>
      <c r="QBM8" s="655"/>
      <c r="QBN8" s="655"/>
      <c r="QBO8" s="655"/>
      <c r="QBP8" s="655"/>
      <c r="QBQ8" s="655"/>
      <c r="QBR8" s="655"/>
      <c r="QBS8" s="655"/>
      <c r="QBT8" s="655"/>
      <c r="QBU8" s="655"/>
      <c r="QBV8" s="655"/>
      <c r="QBW8" s="655"/>
      <c r="QBX8" s="655"/>
      <c r="QBY8" s="655"/>
      <c r="QBZ8" s="655"/>
      <c r="QCA8" s="655"/>
      <c r="QCB8" s="655"/>
      <c r="QCC8" s="655"/>
      <c r="QCD8" s="655"/>
      <c r="QCE8" s="655"/>
      <c r="QCF8" s="655"/>
      <c r="QCG8" s="655"/>
      <c r="QCH8" s="655"/>
      <c r="QCI8" s="655"/>
      <c r="QCJ8" s="655"/>
      <c r="QCK8" s="655"/>
      <c r="QCL8" s="655"/>
      <c r="QCM8" s="655"/>
      <c r="QCN8" s="655"/>
      <c r="QCO8" s="655"/>
      <c r="QCP8" s="655"/>
      <c r="QCQ8" s="655"/>
      <c r="QCR8" s="655"/>
      <c r="QCS8" s="655"/>
      <c r="QCT8" s="655"/>
      <c r="QCU8" s="655"/>
      <c r="QCV8" s="655"/>
      <c r="QCW8" s="655"/>
      <c r="QCX8" s="655"/>
      <c r="QCY8" s="655"/>
      <c r="QCZ8" s="655"/>
      <c r="QDA8" s="655"/>
      <c r="QDB8" s="655"/>
      <c r="QDC8" s="655"/>
      <c r="QDD8" s="655"/>
      <c r="QDE8" s="655"/>
      <c r="QDF8" s="655"/>
      <c r="QDG8" s="655"/>
      <c r="QDH8" s="655"/>
      <c r="QDI8" s="655"/>
      <c r="QDJ8" s="655"/>
      <c r="QDK8" s="655"/>
      <c r="QDL8" s="655"/>
      <c r="QDM8" s="655"/>
      <c r="QDN8" s="655"/>
      <c r="QDO8" s="655"/>
      <c r="QDP8" s="655"/>
      <c r="QDQ8" s="655"/>
      <c r="QDR8" s="655"/>
      <c r="QDS8" s="655"/>
      <c r="QDT8" s="655"/>
      <c r="QDU8" s="655"/>
      <c r="QDV8" s="655"/>
      <c r="QDW8" s="655"/>
      <c r="QDX8" s="655"/>
      <c r="QDY8" s="655"/>
      <c r="QDZ8" s="655"/>
      <c r="QEA8" s="655"/>
      <c r="QEB8" s="655"/>
      <c r="QEC8" s="655"/>
      <c r="QED8" s="655"/>
      <c r="QEE8" s="655"/>
      <c r="QEF8" s="655"/>
      <c r="QEG8" s="655"/>
      <c r="QEH8" s="655"/>
      <c r="QEI8" s="655"/>
      <c r="QEJ8" s="655"/>
      <c r="QEK8" s="655"/>
      <c r="QEL8" s="655"/>
      <c r="QEM8" s="655"/>
      <c r="QEN8" s="655"/>
      <c r="QEO8" s="655"/>
      <c r="QEP8" s="655"/>
      <c r="QEQ8" s="655"/>
      <c r="QER8" s="655"/>
      <c r="QES8" s="655"/>
      <c r="QET8" s="655"/>
      <c r="QEU8" s="655"/>
      <c r="QEV8" s="655"/>
      <c r="QEW8" s="655"/>
      <c r="QEX8" s="655"/>
      <c r="QEY8" s="655"/>
      <c r="QEZ8" s="655"/>
      <c r="QFA8" s="655"/>
      <c r="QFB8" s="655"/>
      <c r="QFC8" s="655"/>
      <c r="QFD8" s="655"/>
      <c r="QFE8" s="655"/>
      <c r="QFF8" s="655"/>
      <c r="QFG8" s="655"/>
      <c r="QFH8" s="655"/>
      <c r="QFI8" s="655"/>
      <c r="QFJ8" s="655"/>
      <c r="QFK8" s="655"/>
      <c r="QFL8" s="655"/>
      <c r="QFM8" s="655"/>
      <c r="QFN8" s="655"/>
      <c r="QFO8" s="655"/>
      <c r="QFP8" s="655"/>
      <c r="QFQ8" s="655"/>
      <c r="QFR8" s="655"/>
      <c r="QFS8" s="655"/>
      <c r="QFT8" s="655"/>
      <c r="QFU8" s="655"/>
      <c r="QFV8" s="655"/>
      <c r="QFW8" s="655"/>
      <c r="QFX8" s="655"/>
      <c r="QFY8" s="655"/>
      <c r="QFZ8" s="655"/>
      <c r="QGA8" s="655"/>
      <c r="QGB8" s="655"/>
      <c r="QGC8" s="655"/>
      <c r="QGD8" s="655"/>
      <c r="QGE8" s="655"/>
      <c r="QGF8" s="655"/>
      <c r="QGG8" s="655"/>
      <c r="QGH8" s="655"/>
      <c r="QGI8" s="655"/>
      <c r="QGJ8" s="655"/>
      <c r="QGK8" s="655"/>
      <c r="QGL8" s="655"/>
      <c r="QGM8" s="655"/>
      <c r="QGN8" s="655"/>
      <c r="QGO8" s="655"/>
      <c r="QGP8" s="655"/>
      <c r="QGQ8" s="655"/>
      <c r="QGR8" s="655"/>
      <c r="QGS8" s="655"/>
      <c r="QGT8" s="655"/>
      <c r="QGU8" s="655"/>
      <c r="QGV8" s="655"/>
      <c r="QGW8" s="655"/>
      <c r="QGX8" s="655"/>
      <c r="QGY8" s="655"/>
      <c r="QGZ8" s="655"/>
      <c r="QHA8" s="655"/>
      <c r="QHB8" s="655"/>
      <c r="QHC8" s="655"/>
      <c r="QHD8" s="655"/>
      <c r="QHE8" s="655"/>
      <c r="QHF8" s="655"/>
      <c r="QHG8" s="655"/>
      <c r="QHH8" s="655"/>
      <c r="QHI8" s="655"/>
      <c r="QHJ8" s="655"/>
      <c r="QHK8" s="655"/>
      <c r="QHL8" s="655"/>
      <c r="QHM8" s="655"/>
      <c r="QHN8" s="655"/>
      <c r="QHO8" s="655"/>
      <c r="QHP8" s="655"/>
      <c r="QHQ8" s="655"/>
      <c r="QHR8" s="655"/>
      <c r="QHS8" s="655"/>
      <c r="QHT8" s="655"/>
      <c r="QHU8" s="655"/>
      <c r="QHV8" s="655"/>
      <c r="QHW8" s="655"/>
      <c r="QHX8" s="655"/>
      <c r="QHY8" s="655"/>
      <c r="QHZ8" s="655"/>
      <c r="QIA8" s="655"/>
      <c r="QIB8" s="655"/>
      <c r="QIC8" s="655"/>
      <c r="QID8" s="655"/>
      <c r="QIE8" s="655"/>
      <c r="QIF8" s="655"/>
      <c r="QIG8" s="655"/>
      <c r="QIH8" s="655"/>
      <c r="QII8" s="655"/>
      <c r="QIJ8" s="655"/>
      <c r="QIK8" s="655"/>
      <c r="QIL8" s="655"/>
      <c r="QIM8" s="655"/>
      <c r="QIN8" s="655"/>
      <c r="QIO8" s="655"/>
      <c r="QIP8" s="655"/>
      <c r="QIQ8" s="655"/>
      <c r="QIR8" s="655"/>
      <c r="QIS8" s="655"/>
      <c r="QIT8" s="655"/>
      <c r="QIU8" s="655"/>
      <c r="QIV8" s="655"/>
      <c r="QIW8" s="655"/>
      <c r="QIX8" s="655"/>
      <c r="QIY8" s="655"/>
      <c r="QIZ8" s="655"/>
      <c r="QJA8" s="655"/>
      <c r="QJB8" s="655"/>
      <c r="QJC8" s="655"/>
      <c r="QJD8" s="655"/>
      <c r="QJE8" s="655"/>
      <c r="QJF8" s="655"/>
      <c r="QJG8" s="655"/>
      <c r="QJH8" s="655"/>
      <c r="QJI8" s="655"/>
      <c r="QJJ8" s="655"/>
      <c r="QJK8" s="655"/>
      <c r="QJL8" s="655"/>
      <c r="QJM8" s="655"/>
      <c r="QJN8" s="655"/>
      <c r="QJO8" s="655"/>
      <c r="QJP8" s="655"/>
      <c r="QJQ8" s="655"/>
      <c r="QJR8" s="655"/>
      <c r="QJS8" s="655"/>
      <c r="QJT8" s="655"/>
      <c r="QJU8" s="655"/>
      <c r="QJV8" s="655"/>
      <c r="QJW8" s="655"/>
      <c r="QJX8" s="655"/>
      <c r="QJY8" s="655"/>
      <c r="QJZ8" s="655"/>
      <c r="QKA8" s="655"/>
      <c r="QKB8" s="655"/>
      <c r="QKC8" s="655"/>
      <c r="QKD8" s="655"/>
      <c r="QKE8" s="655"/>
      <c r="QKF8" s="655"/>
      <c r="QKG8" s="655"/>
      <c r="QKH8" s="655"/>
      <c r="QKI8" s="655"/>
      <c r="QKJ8" s="655"/>
      <c r="QKK8" s="655"/>
      <c r="QKL8" s="655"/>
      <c r="QKM8" s="655"/>
      <c r="QKN8" s="655"/>
      <c r="QKO8" s="655"/>
      <c r="QKP8" s="655"/>
      <c r="QKQ8" s="655"/>
      <c r="QKR8" s="655"/>
      <c r="QKS8" s="655"/>
      <c r="QKT8" s="655"/>
      <c r="QKU8" s="655"/>
      <c r="QKV8" s="655"/>
      <c r="QKW8" s="655"/>
      <c r="QKX8" s="655"/>
      <c r="QKY8" s="655"/>
      <c r="QKZ8" s="655"/>
      <c r="QLA8" s="655"/>
      <c r="QLB8" s="655"/>
      <c r="QLC8" s="655"/>
      <c r="QLD8" s="655"/>
      <c r="QLE8" s="655"/>
      <c r="QLF8" s="655"/>
      <c r="QLG8" s="655"/>
      <c r="QLH8" s="655"/>
      <c r="QLI8" s="655"/>
      <c r="QLJ8" s="655"/>
      <c r="QLK8" s="655"/>
      <c r="QLL8" s="655"/>
      <c r="QLM8" s="655"/>
      <c r="QLN8" s="655"/>
      <c r="QLO8" s="655"/>
      <c r="QLP8" s="655"/>
      <c r="QLQ8" s="655"/>
      <c r="QLR8" s="655"/>
      <c r="QLS8" s="655"/>
      <c r="QLT8" s="655"/>
      <c r="QLU8" s="655"/>
      <c r="QLV8" s="655"/>
      <c r="QLW8" s="655"/>
      <c r="QLX8" s="655"/>
      <c r="QLY8" s="655"/>
      <c r="QLZ8" s="655"/>
      <c r="QMA8" s="655"/>
      <c r="QMB8" s="655"/>
      <c r="QMC8" s="655"/>
      <c r="QMD8" s="655"/>
      <c r="QME8" s="655"/>
      <c r="QMF8" s="655"/>
      <c r="QMG8" s="655"/>
      <c r="QMH8" s="655"/>
      <c r="QMI8" s="655"/>
      <c r="QMJ8" s="655"/>
      <c r="QMK8" s="655"/>
      <c r="QML8" s="655"/>
      <c r="QMM8" s="655"/>
      <c r="QMN8" s="655"/>
      <c r="QMO8" s="655"/>
      <c r="QMP8" s="655"/>
      <c r="QMQ8" s="655"/>
      <c r="QMR8" s="655"/>
      <c r="QMS8" s="655"/>
      <c r="QMT8" s="655"/>
      <c r="QMU8" s="655"/>
      <c r="QMV8" s="655"/>
      <c r="QMW8" s="655"/>
      <c r="QMX8" s="655"/>
      <c r="QMY8" s="655"/>
      <c r="QMZ8" s="655"/>
      <c r="QNA8" s="655"/>
      <c r="QNB8" s="655"/>
      <c r="QNC8" s="655"/>
      <c r="QND8" s="655"/>
      <c r="QNE8" s="655"/>
      <c r="QNF8" s="655"/>
      <c r="QNG8" s="655"/>
      <c r="QNH8" s="655"/>
      <c r="QNI8" s="655"/>
      <c r="QNJ8" s="655"/>
      <c r="QNK8" s="655"/>
      <c r="QNL8" s="655"/>
      <c r="QNM8" s="655"/>
      <c r="QNN8" s="655"/>
      <c r="QNO8" s="655"/>
      <c r="QNP8" s="655"/>
      <c r="QNQ8" s="655"/>
      <c r="QNR8" s="655"/>
      <c r="QNS8" s="655"/>
      <c r="QNT8" s="655"/>
      <c r="QNU8" s="655"/>
      <c r="QNV8" s="655"/>
      <c r="QNW8" s="655"/>
      <c r="QNX8" s="655"/>
      <c r="QNY8" s="655"/>
      <c r="QNZ8" s="655"/>
      <c r="QOA8" s="655"/>
      <c r="QOB8" s="655"/>
      <c r="QOC8" s="655"/>
      <c r="QOD8" s="655"/>
      <c r="QOE8" s="655"/>
      <c r="QOF8" s="655"/>
      <c r="QOG8" s="655"/>
      <c r="QOH8" s="655"/>
      <c r="QOI8" s="655"/>
      <c r="QOJ8" s="655"/>
      <c r="QOK8" s="655"/>
      <c r="QOL8" s="655"/>
      <c r="QOM8" s="655"/>
      <c r="QON8" s="655"/>
      <c r="QOO8" s="655"/>
      <c r="QOP8" s="655"/>
      <c r="QOQ8" s="655"/>
      <c r="QOR8" s="655"/>
      <c r="QOS8" s="655"/>
      <c r="QOT8" s="655"/>
      <c r="QOU8" s="655"/>
      <c r="QOV8" s="655"/>
      <c r="QOW8" s="655"/>
      <c r="QOX8" s="655"/>
      <c r="QOY8" s="655"/>
      <c r="QOZ8" s="655"/>
      <c r="QPA8" s="655"/>
      <c r="QPB8" s="655"/>
      <c r="QPC8" s="655"/>
      <c r="QPD8" s="655"/>
      <c r="QPE8" s="655"/>
      <c r="QPF8" s="655"/>
      <c r="QPG8" s="655"/>
      <c r="QPH8" s="655"/>
      <c r="QPI8" s="655"/>
      <c r="QPJ8" s="655"/>
      <c r="QPK8" s="655"/>
      <c r="QPL8" s="655"/>
      <c r="QPM8" s="655"/>
      <c r="QPN8" s="655"/>
      <c r="QPO8" s="655"/>
      <c r="QPP8" s="655"/>
      <c r="QPQ8" s="655"/>
      <c r="QPR8" s="655"/>
      <c r="QPS8" s="655"/>
      <c r="QPT8" s="655"/>
      <c r="QPU8" s="655"/>
      <c r="QPV8" s="655"/>
      <c r="QPW8" s="655"/>
      <c r="QPX8" s="655"/>
      <c r="QPY8" s="655"/>
      <c r="QPZ8" s="655"/>
      <c r="QQA8" s="655"/>
      <c r="QQB8" s="655"/>
      <c r="QQC8" s="655"/>
      <c r="QQD8" s="655"/>
      <c r="QQE8" s="655"/>
      <c r="QQF8" s="655"/>
      <c r="QQG8" s="655"/>
      <c r="QQH8" s="655"/>
      <c r="QQI8" s="655"/>
      <c r="QQJ8" s="655"/>
      <c r="QQK8" s="655"/>
      <c r="QQL8" s="655"/>
      <c r="QQM8" s="655"/>
      <c r="QQN8" s="655"/>
      <c r="QQO8" s="655"/>
      <c r="QQP8" s="655"/>
      <c r="QQQ8" s="655"/>
      <c r="QQR8" s="655"/>
      <c r="QQS8" s="655"/>
      <c r="QQT8" s="655"/>
      <c r="QQU8" s="655"/>
      <c r="QQV8" s="655"/>
      <c r="QQW8" s="655"/>
      <c r="QQX8" s="655"/>
      <c r="QQY8" s="655"/>
      <c r="QQZ8" s="655"/>
      <c r="QRA8" s="655"/>
      <c r="QRB8" s="655"/>
      <c r="QRC8" s="655"/>
      <c r="QRD8" s="655"/>
      <c r="QRE8" s="655"/>
      <c r="QRF8" s="655"/>
      <c r="QRG8" s="655"/>
      <c r="QRH8" s="655"/>
      <c r="QRI8" s="655"/>
      <c r="QRJ8" s="655"/>
      <c r="QRK8" s="655"/>
      <c r="QRL8" s="655"/>
      <c r="QRM8" s="655"/>
      <c r="QRN8" s="655"/>
      <c r="QRO8" s="655"/>
      <c r="QRP8" s="655"/>
      <c r="QRQ8" s="655"/>
      <c r="QRR8" s="655"/>
      <c r="QRS8" s="655"/>
      <c r="QRT8" s="655"/>
      <c r="QRU8" s="655"/>
      <c r="QRV8" s="655"/>
      <c r="QRW8" s="655"/>
      <c r="QRX8" s="655"/>
      <c r="QRY8" s="655"/>
      <c r="QRZ8" s="655"/>
      <c r="QSA8" s="655"/>
      <c r="QSB8" s="655"/>
      <c r="QSC8" s="655"/>
      <c r="QSD8" s="655"/>
      <c r="QSE8" s="655"/>
      <c r="QSF8" s="655"/>
      <c r="QSG8" s="655"/>
      <c r="QSH8" s="655"/>
      <c r="QSI8" s="655"/>
      <c r="QSJ8" s="655"/>
      <c r="QSK8" s="655"/>
      <c r="QSL8" s="655"/>
      <c r="QSM8" s="655"/>
      <c r="QSN8" s="655"/>
      <c r="QSO8" s="655"/>
      <c r="QSP8" s="655"/>
      <c r="QSQ8" s="655"/>
      <c r="QSR8" s="655"/>
      <c r="QSS8" s="655"/>
      <c r="QST8" s="655"/>
      <c r="QSU8" s="655"/>
      <c r="QSV8" s="655"/>
      <c r="QSW8" s="655"/>
      <c r="QSX8" s="655"/>
      <c r="QSY8" s="655"/>
      <c r="QSZ8" s="655"/>
      <c r="QTA8" s="655"/>
      <c r="QTB8" s="655"/>
      <c r="QTC8" s="655"/>
      <c r="QTD8" s="655"/>
      <c r="QTE8" s="655"/>
      <c r="QTF8" s="655"/>
      <c r="QTG8" s="655"/>
      <c r="QTH8" s="655"/>
      <c r="QTI8" s="655"/>
      <c r="QTJ8" s="655"/>
      <c r="QTK8" s="655"/>
      <c r="QTL8" s="655"/>
      <c r="QTM8" s="655"/>
      <c r="QTN8" s="655"/>
      <c r="QTO8" s="655"/>
      <c r="QTP8" s="655"/>
      <c r="QTQ8" s="655"/>
      <c r="QTR8" s="655"/>
      <c r="QTS8" s="655"/>
      <c r="QTT8" s="655"/>
      <c r="QTU8" s="655"/>
      <c r="QTV8" s="655"/>
      <c r="QTW8" s="655"/>
      <c r="QTX8" s="655"/>
      <c r="QTY8" s="655"/>
      <c r="QTZ8" s="655"/>
      <c r="QUA8" s="655"/>
      <c r="QUB8" s="655"/>
      <c r="QUC8" s="655"/>
      <c r="QUD8" s="655"/>
      <c r="QUE8" s="655"/>
      <c r="QUF8" s="655"/>
      <c r="QUG8" s="655"/>
      <c r="QUH8" s="655"/>
      <c r="QUI8" s="655"/>
      <c r="QUJ8" s="655"/>
      <c r="QUK8" s="655"/>
      <c r="QUL8" s="655"/>
      <c r="QUM8" s="655"/>
      <c r="QUN8" s="655"/>
      <c r="QUO8" s="655"/>
      <c r="QUP8" s="655"/>
      <c r="QUQ8" s="655"/>
      <c r="QUR8" s="655"/>
      <c r="QUS8" s="655"/>
      <c r="QUT8" s="655"/>
      <c r="QUU8" s="655"/>
      <c r="QUV8" s="655"/>
      <c r="QUW8" s="655"/>
      <c r="QUX8" s="655"/>
      <c r="QUY8" s="655"/>
      <c r="QUZ8" s="655"/>
      <c r="QVA8" s="655"/>
      <c r="QVB8" s="655"/>
      <c r="QVC8" s="655"/>
      <c r="QVD8" s="655"/>
      <c r="QVE8" s="655"/>
      <c r="QVF8" s="655"/>
      <c r="QVG8" s="655"/>
      <c r="QVH8" s="655"/>
      <c r="QVI8" s="655"/>
      <c r="QVJ8" s="655"/>
      <c r="QVK8" s="655"/>
      <c r="QVL8" s="655"/>
      <c r="QVM8" s="655"/>
      <c r="QVN8" s="655"/>
      <c r="QVO8" s="655"/>
      <c r="QVP8" s="655"/>
      <c r="QVQ8" s="655"/>
      <c r="QVR8" s="655"/>
      <c r="QVS8" s="655"/>
      <c r="QVT8" s="655"/>
      <c r="QVU8" s="655"/>
      <c r="QVV8" s="655"/>
      <c r="QVW8" s="655"/>
      <c r="QVX8" s="655"/>
      <c r="QVY8" s="655"/>
      <c r="QVZ8" s="655"/>
      <c r="QWA8" s="655"/>
      <c r="QWB8" s="655"/>
      <c r="QWC8" s="655"/>
      <c r="QWD8" s="655"/>
      <c r="QWE8" s="655"/>
      <c r="QWF8" s="655"/>
      <c r="QWG8" s="655"/>
      <c r="QWH8" s="655"/>
      <c r="QWI8" s="655"/>
      <c r="QWJ8" s="655"/>
      <c r="QWK8" s="655"/>
      <c r="QWL8" s="655"/>
      <c r="QWM8" s="655"/>
      <c r="QWN8" s="655"/>
      <c r="QWO8" s="655"/>
      <c r="QWP8" s="655"/>
      <c r="QWQ8" s="655"/>
      <c r="QWR8" s="655"/>
      <c r="QWS8" s="655"/>
      <c r="QWT8" s="655"/>
      <c r="QWU8" s="655"/>
      <c r="QWV8" s="655"/>
      <c r="QWW8" s="655"/>
      <c r="QWX8" s="655"/>
      <c r="QWY8" s="655"/>
      <c r="QWZ8" s="655"/>
      <c r="QXA8" s="655"/>
      <c r="QXB8" s="655"/>
      <c r="QXC8" s="655"/>
      <c r="QXD8" s="655"/>
      <c r="QXE8" s="655"/>
      <c r="QXF8" s="655"/>
      <c r="QXG8" s="655"/>
      <c r="QXH8" s="655"/>
      <c r="QXI8" s="655"/>
      <c r="QXJ8" s="655"/>
      <c r="QXK8" s="655"/>
      <c r="QXL8" s="655"/>
      <c r="QXM8" s="655"/>
      <c r="QXN8" s="655"/>
      <c r="QXO8" s="655"/>
      <c r="QXP8" s="655"/>
      <c r="QXQ8" s="655"/>
      <c r="QXR8" s="655"/>
      <c r="QXS8" s="655"/>
      <c r="QXT8" s="655"/>
      <c r="QXU8" s="655"/>
      <c r="QXV8" s="655"/>
      <c r="QXW8" s="655"/>
      <c r="QXX8" s="655"/>
      <c r="QXY8" s="655"/>
      <c r="QXZ8" s="655"/>
      <c r="QYA8" s="655"/>
      <c r="QYB8" s="655"/>
      <c r="QYC8" s="655"/>
      <c r="QYD8" s="655"/>
      <c r="QYE8" s="655"/>
      <c r="QYF8" s="655"/>
      <c r="QYG8" s="655"/>
      <c r="QYH8" s="655"/>
      <c r="QYI8" s="655"/>
      <c r="QYJ8" s="655"/>
      <c r="QYK8" s="655"/>
      <c r="QYL8" s="655"/>
      <c r="QYM8" s="655"/>
      <c r="QYN8" s="655"/>
      <c r="QYO8" s="655"/>
      <c r="QYP8" s="655"/>
      <c r="QYQ8" s="655"/>
      <c r="QYR8" s="655"/>
      <c r="QYS8" s="655"/>
      <c r="QYT8" s="655"/>
      <c r="QYU8" s="655"/>
      <c r="QYV8" s="655"/>
      <c r="QYW8" s="655"/>
      <c r="QYX8" s="655"/>
      <c r="QYY8" s="655"/>
      <c r="QYZ8" s="655"/>
      <c r="QZA8" s="655"/>
      <c r="QZB8" s="655"/>
      <c r="QZC8" s="655"/>
      <c r="QZD8" s="655"/>
      <c r="QZE8" s="655"/>
      <c r="QZF8" s="655"/>
      <c r="QZG8" s="655"/>
      <c r="QZH8" s="655"/>
      <c r="QZI8" s="655"/>
      <c r="QZJ8" s="655"/>
      <c r="QZK8" s="655"/>
      <c r="QZL8" s="655"/>
      <c r="QZM8" s="655"/>
      <c r="QZN8" s="655"/>
      <c r="QZO8" s="655"/>
      <c r="QZP8" s="655"/>
      <c r="QZQ8" s="655"/>
      <c r="QZR8" s="655"/>
      <c r="QZS8" s="655"/>
      <c r="QZT8" s="655"/>
      <c r="QZU8" s="655"/>
      <c r="QZV8" s="655"/>
      <c r="QZW8" s="655"/>
      <c r="QZX8" s="655"/>
      <c r="QZY8" s="655"/>
      <c r="QZZ8" s="655"/>
      <c r="RAA8" s="655"/>
      <c r="RAB8" s="655"/>
      <c r="RAC8" s="655"/>
      <c r="RAD8" s="655"/>
      <c r="RAE8" s="655"/>
      <c r="RAF8" s="655"/>
      <c r="RAG8" s="655"/>
      <c r="RAH8" s="655"/>
      <c r="RAI8" s="655"/>
      <c r="RAJ8" s="655"/>
      <c r="RAK8" s="655"/>
      <c r="RAL8" s="655"/>
      <c r="RAM8" s="655"/>
      <c r="RAN8" s="655"/>
      <c r="RAO8" s="655"/>
      <c r="RAP8" s="655"/>
      <c r="RAQ8" s="655"/>
      <c r="RAR8" s="655"/>
      <c r="RAS8" s="655"/>
      <c r="RAT8" s="655"/>
      <c r="RAU8" s="655"/>
      <c r="RAV8" s="655"/>
      <c r="RAW8" s="655"/>
      <c r="RAX8" s="655"/>
      <c r="RAY8" s="655"/>
      <c r="RAZ8" s="655"/>
      <c r="RBA8" s="655"/>
      <c r="RBB8" s="655"/>
      <c r="RBC8" s="655"/>
      <c r="RBD8" s="655"/>
      <c r="RBE8" s="655"/>
      <c r="RBF8" s="655"/>
      <c r="RBG8" s="655"/>
      <c r="RBH8" s="655"/>
      <c r="RBI8" s="655"/>
      <c r="RBJ8" s="655"/>
      <c r="RBK8" s="655"/>
      <c r="RBL8" s="655"/>
      <c r="RBM8" s="655"/>
      <c r="RBN8" s="655"/>
      <c r="RBO8" s="655"/>
      <c r="RBP8" s="655"/>
      <c r="RBQ8" s="655"/>
      <c r="RBR8" s="655"/>
      <c r="RBS8" s="655"/>
      <c r="RBT8" s="655"/>
      <c r="RBU8" s="655"/>
      <c r="RBV8" s="655"/>
      <c r="RBW8" s="655"/>
      <c r="RBX8" s="655"/>
      <c r="RBY8" s="655"/>
      <c r="RBZ8" s="655"/>
      <c r="RCA8" s="655"/>
      <c r="RCB8" s="655"/>
      <c r="RCC8" s="655"/>
      <c r="RCD8" s="655"/>
      <c r="RCE8" s="655"/>
      <c r="RCF8" s="655"/>
      <c r="RCG8" s="655"/>
      <c r="RCH8" s="655"/>
      <c r="RCI8" s="655"/>
      <c r="RCJ8" s="655"/>
      <c r="RCK8" s="655"/>
      <c r="RCL8" s="655"/>
      <c r="RCM8" s="655"/>
      <c r="RCN8" s="655"/>
      <c r="RCO8" s="655"/>
      <c r="RCP8" s="655"/>
      <c r="RCQ8" s="655"/>
      <c r="RCR8" s="655"/>
      <c r="RCS8" s="655"/>
      <c r="RCT8" s="655"/>
      <c r="RCU8" s="655"/>
      <c r="RCV8" s="655"/>
      <c r="RCW8" s="655"/>
      <c r="RCX8" s="655"/>
      <c r="RCY8" s="655"/>
      <c r="RCZ8" s="655"/>
      <c r="RDA8" s="655"/>
      <c r="RDB8" s="655"/>
      <c r="RDC8" s="655"/>
      <c r="RDD8" s="655"/>
      <c r="RDE8" s="655"/>
      <c r="RDF8" s="655"/>
      <c r="RDG8" s="655"/>
      <c r="RDH8" s="655"/>
      <c r="RDI8" s="655"/>
      <c r="RDJ8" s="655"/>
      <c r="RDK8" s="655"/>
      <c r="RDL8" s="655"/>
      <c r="RDM8" s="655"/>
      <c r="RDN8" s="655"/>
      <c r="RDO8" s="655"/>
      <c r="RDP8" s="655"/>
      <c r="RDQ8" s="655"/>
      <c r="RDR8" s="655"/>
      <c r="RDS8" s="655"/>
      <c r="RDT8" s="655"/>
      <c r="RDU8" s="655"/>
      <c r="RDV8" s="655"/>
      <c r="RDW8" s="655"/>
      <c r="RDX8" s="655"/>
      <c r="RDY8" s="655"/>
      <c r="RDZ8" s="655"/>
      <c r="REA8" s="655"/>
      <c r="REB8" s="655"/>
      <c r="REC8" s="655"/>
      <c r="RED8" s="655"/>
      <c r="REE8" s="655"/>
      <c r="REF8" s="655"/>
      <c r="REG8" s="655"/>
      <c r="REH8" s="655"/>
      <c r="REI8" s="655"/>
      <c r="REJ8" s="655"/>
      <c r="REK8" s="655"/>
      <c r="REL8" s="655"/>
      <c r="REM8" s="655"/>
      <c r="REN8" s="655"/>
      <c r="REO8" s="655"/>
      <c r="REP8" s="655"/>
      <c r="REQ8" s="655"/>
      <c r="RER8" s="655"/>
      <c r="RES8" s="655"/>
      <c r="RET8" s="655"/>
      <c r="REU8" s="655"/>
      <c r="REV8" s="655"/>
      <c r="REW8" s="655"/>
      <c r="REX8" s="655"/>
      <c r="REY8" s="655"/>
      <c r="REZ8" s="655"/>
      <c r="RFA8" s="655"/>
      <c r="RFB8" s="655"/>
      <c r="RFC8" s="655"/>
      <c r="RFD8" s="655"/>
      <c r="RFE8" s="655"/>
      <c r="RFF8" s="655"/>
      <c r="RFG8" s="655"/>
      <c r="RFH8" s="655"/>
      <c r="RFI8" s="655"/>
      <c r="RFJ8" s="655"/>
      <c r="RFK8" s="655"/>
      <c r="RFL8" s="655"/>
      <c r="RFM8" s="655"/>
      <c r="RFN8" s="655"/>
      <c r="RFO8" s="655"/>
      <c r="RFP8" s="655"/>
      <c r="RFQ8" s="655"/>
      <c r="RFR8" s="655"/>
      <c r="RFS8" s="655"/>
      <c r="RFT8" s="655"/>
      <c r="RFU8" s="655"/>
      <c r="RFV8" s="655"/>
      <c r="RFW8" s="655"/>
      <c r="RFX8" s="655"/>
      <c r="RFY8" s="655"/>
      <c r="RFZ8" s="655"/>
      <c r="RGA8" s="655"/>
      <c r="RGB8" s="655"/>
      <c r="RGC8" s="655"/>
      <c r="RGD8" s="655"/>
      <c r="RGE8" s="655"/>
      <c r="RGF8" s="655"/>
      <c r="RGG8" s="655"/>
      <c r="RGH8" s="655"/>
      <c r="RGI8" s="655"/>
      <c r="RGJ8" s="655"/>
      <c r="RGK8" s="655"/>
      <c r="RGL8" s="655"/>
      <c r="RGM8" s="655"/>
      <c r="RGN8" s="655"/>
      <c r="RGO8" s="655"/>
      <c r="RGP8" s="655"/>
      <c r="RGQ8" s="655"/>
      <c r="RGR8" s="655"/>
      <c r="RGS8" s="655"/>
      <c r="RGT8" s="655"/>
      <c r="RGU8" s="655"/>
      <c r="RGV8" s="655"/>
      <c r="RGW8" s="655"/>
      <c r="RGX8" s="655"/>
      <c r="RGY8" s="655"/>
      <c r="RGZ8" s="655"/>
      <c r="RHA8" s="655"/>
      <c r="RHB8" s="655"/>
      <c r="RHC8" s="655"/>
      <c r="RHD8" s="655"/>
      <c r="RHE8" s="655"/>
      <c r="RHF8" s="655"/>
      <c r="RHG8" s="655"/>
      <c r="RHH8" s="655"/>
      <c r="RHI8" s="655"/>
      <c r="RHJ8" s="655"/>
      <c r="RHK8" s="655"/>
      <c r="RHL8" s="655"/>
      <c r="RHM8" s="655"/>
      <c r="RHN8" s="655"/>
      <c r="RHO8" s="655"/>
      <c r="RHP8" s="655"/>
      <c r="RHQ8" s="655"/>
      <c r="RHR8" s="655"/>
      <c r="RHS8" s="655"/>
      <c r="RHT8" s="655"/>
      <c r="RHU8" s="655"/>
      <c r="RHV8" s="655"/>
      <c r="RHW8" s="655"/>
      <c r="RHX8" s="655"/>
      <c r="RHY8" s="655"/>
      <c r="RHZ8" s="655"/>
      <c r="RIA8" s="655"/>
      <c r="RIB8" s="655"/>
      <c r="RIC8" s="655"/>
      <c r="RID8" s="655"/>
      <c r="RIE8" s="655"/>
      <c r="RIF8" s="655"/>
      <c r="RIG8" s="655"/>
      <c r="RIH8" s="655"/>
      <c r="RII8" s="655"/>
      <c r="RIJ8" s="655"/>
      <c r="RIK8" s="655"/>
      <c r="RIL8" s="655"/>
      <c r="RIM8" s="655"/>
      <c r="RIN8" s="655"/>
      <c r="RIO8" s="655"/>
      <c r="RIP8" s="655"/>
      <c r="RIQ8" s="655"/>
      <c r="RIR8" s="655"/>
      <c r="RIS8" s="655"/>
      <c r="RIT8" s="655"/>
      <c r="RIU8" s="655"/>
      <c r="RIV8" s="655"/>
      <c r="RIW8" s="655"/>
      <c r="RIX8" s="655"/>
      <c r="RIY8" s="655"/>
      <c r="RIZ8" s="655"/>
      <c r="RJA8" s="655"/>
      <c r="RJB8" s="655"/>
      <c r="RJC8" s="655"/>
      <c r="RJD8" s="655"/>
      <c r="RJE8" s="655"/>
      <c r="RJF8" s="655"/>
      <c r="RJG8" s="655"/>
      <c r="RJH8" s="655"/>
      <c r="RJI8" s="655"/>
      <c r="RJJ8" s="655"/>
      <c r="RJK8" s="655"/>
      <c r="RJL8" s="655"/>
      <c r="RJM8" s="655"/>
      <c r="RJN8" s="655"/>
      <c r="RJO8" s="655"/>
      <c r="RJP8" s="655"/>
      <c r="RJQ8" s="655"/>
      <c r="RJR8" s="655"/>
      <c r="RJS8" s="655"/>
      <c r="RJT8" s="655"/>
      <c r="RJU8" s="655"/>
      <c r="RJV8" s="655"/>
      <c r="RJW8" s="655"/>
      <c r="RJX8" s="655"/>
      <c r="RJY8" s="655"/>
      <c r="RJZ8" s="655"/>
      <c r="RKA8" s="655"/>
      <c r="RKB8" s="655"/>
      <c r="RKC8" s="655"/>
      <c r="RKD8" s="655"/>
      <c r="RKE8" s="655"/>
      <c r="RKF8" s="655"/>
      <c r="RKG8" s="655"/>
      <c r="RKH8" s="655"/>
      <c r="RKI8" s="655"/>
      <c r="RKJ8" s="655"/>
      <c r="RKK8" s="655"/>
      <c r="RKL8" s="655"/>
      <c r="RKM8" s="655"/>
      <c r="RKN8" s="655"/>
      <c r="RKO8" s="655"/>
      <c r="RKP8" s="655"/>
      <c r="RKQ8" s="655"/>
      <c r="RKR8" s="655"/>
      <c r="RKS8" s="655"/>
      <c r="RKT8" s="655"/>
      <c r="RKU8" s="655"/>
      <c r="RKV8" s="655"/>
      <c r="RKW8" s="655"/>
      <c r="RKX8" s="655"/>
      <c r="RKY8" s="655"/>
      <c r="RKZ8" s="655"/>
      <c r="RLA8" s="655"/>
      <c r="RLB8" s="655"/>
      <c r="RLC8" s="655"/>
      <c r="RLD8" s="655"/>
      <c r="RLE8" s="655"/>
      <c r="RLF8" s="655"/>
      <c r="RLG8" s="655"/>
      <c r="RLH8" s="655"/>
      <c r="RLI8" s="655"/>
      <c r="RLJ8" s="655"/>
      <c r="RLK8" s="655"/>
      <c r="RLL8" s="655"/>
      <c r="RLM8" s="655"/>
      <c r="RLN8" s="655"/>
      <c r="RLO8" s="655"/>
      <c r="RLP8" s="655"/>
      <c r="RLQ8" s="655"/>
      <c r="RLR8" s="655"/>
      <c r="RLS8" s="655"/>
      <c r="RLT8" s="655"/>
      <c r="RLU8" s="655"/>
      <c r="RLV8" s="655"/>
      <c r="RLW8" s="655"/>
      <c r="RLX8" s="655"/>
      <c r="RLY8" s="655"/>
      <c r="RLZ8" s="655"/>
      <c r="RMA8" s="655"/>
      <c r="RMB8" s="655"/>
      <c r="RMC8" s="655"/>
      <c r="RMD8" s="655"/>
      <c r="RME8" s="655"/>
      <c r="RMF8" s="655"/>
      <c r="RMG8" s="655"/>
      <c r="RMH8" s="655"/>
      <c r="RMI8" s="655"/>
      <c r="RMJ8" s="655"/>
      <c r="RMK8" s="655"/>
      <c r="RML8" s="655"/>
      <c r="RMM8" s="655"/>
      <c r="RMN8" s="655"/>
      <c r="RMO8" s="655"/>
      <c r="RMP8" s="655"/>
      <c r="RMQ8" s="655"/>
      <c r="RMR8" s="655"/>
      <c r="RMS8" s="655"/>
      <c r="RMT8" s="655"/>
      <c r="RMU8" s="655"/>
      <c r="RMV8" s="655"/>
      <c r="RMW8" s="655"/>
      <c r="RMX8" s="655"/>
      <c r="RMY8" s="655"/>
      <c r="RMZ8" s="655"/>
      <c r="RNA8" s="655"/>
      <c r="RNB8" s="655"/>
      <c r="RNC8" s="655"/>
      <c r="RND8" s="655"/>
      <c r="RNE8" s="655"/>
      <c r="RNF8" s="655"/>
      <c r="RNG8" s="655"/>
      <c r="RNH8" s="655"/>
      <c r="RNI8" s="655"/>
      <c r="RNJ8" s="655"/>
      <c r="RNK8" s="655"/>
      <c r="RNL8" s="655"/>
      <c r="RNM8" s="655"/>
      <c r="RNN8" s="655"/>
      <c r="RNO8" s="655"/>
      <c r="RNP8" s="655"/>
      <c r="RNQ8" s="655"/>
      <c r="RNR8" s="655"/>
      <c r="RNS8" s="655"/>
      <c r="RNT8" s="655"/>
      <c r="RNU8" s="655"/>
      <c r="RNV8" s="655"/>
      <c r="RNW8" s="655"/>
      <c r="RNX8" s="655"/>
      <c r="RNY8" s="655"/>
      <c r="RNZ8" s="655"/>
      <c r="ROA8" s="655"/>
      <c r="ROB8" s="655"/>
      <c r="ROC8" s="655"/>
      <c r="ROD8" s="655"/>
      <c r="ROE8" s="655"/>
      <c r="ROF8" s="655"/>
      <c r="ROG8" s="655"/>
      <c r="ROH8" s="655"/>
      <c r="ROI8" s="655"/>
      <c r="ROJ8" s="655"/>
      <c r="ROK8" s="655"/>
      <c r="ROL8" s="655"/>
      <c r="ROM8" s="655"/>
      <c r="RON8" s="655"/>
      <c r="ROO8" s="655"/>
      <c r="ROP8" s="655"/>
      <c r="ROQ8" s="655"/>
      <c r="ROR8" s="655"/>
      <c r="ROS8" s="655"/>
      <c r="ROT8" s="655"/>
      <c r="ROU8" s="655"/>
      <c r="ROV8" s="655"/>
      <c r="ROW8" s="655"/>
      <c r="ROX8" s="655"/>
      <c r="ROY8" s="655"/>
      <c r="ROZ8" s="655"/>
      <c r="RPA8" s="655"/>
      <c r="RPB8" s="655"/>
      <c r="RPC8" s="655"/>
      <c r="RPD8" s="655"/>
      <c r="RPE8" s="655"/>
      <c r="RPF8" s="655"/>
      <c r="RPG8" s="655"/>
      <c r="RPH8" s="655"/>
      <c r="RPI8" s="655"/>
      <c r="RPJ8" s="655"/>
      <c r="RPK8" s="655"/>
      <c r="RPL8" s="655"/>
      <c r="RPM8" s="655"/>
      <c r="RPN8" s="655"/>
      <c r="RPO8" s="655"/>
      <c r="RPP8" s="655"/>
      <c r="RPQ8" s="655"/>
      <c r="RPR8" s="655"/>
      <c r="RPS8" s="655"/>
      <c r="RPT8" s="655"/>
      <c r="RPU8" s="655"/>
      <c r="RPV8" s="655"/>
      <c r="RPW8" s="655"/>
      <c r="RPX8" s="655"/>
      <c r="RPY8" s="655"/>
      <c r="RPZ8" s="655"/>
      <c r="RQA8" s="655"/>
      <c r="RQB8" s="655"/>
      <c r="RQC8" s="655"/>
      <c r="RQD8" s="655"/>
      <c r="RQE8" s="655"/>
      <c r="RQF8" s="655"/>
      <c r="RQG8" s="655"/>
      <c r="RQH8" s="655"/>
      <c r="RQI8" s="655"/>
      <c r="RQJ8" s="655"/>
      <c r="RQK8" s="655"/>
      <c r="RQL8" s="655"/>
      <c r="RQM8" s="655"/>
      <c r="RQN8" s="655"/>
      <c r="RQO8" s="655"/>
      <c r="RQP8" s="655"/>
      <c r="RQQ8" s="655"/>
      <c r="RQR8" s="655"/>
      <c r="RQS8" s="655"/>
      <c r="RQT8" s="655"/>
      <c r="RQU8" s="655"/>
      <c r="RQV8" s="655"/>
      <c r="RQW8" s="655"/>
      <c r="RQX8" s="655"/>
      <c r="RQY8" s="655"/>
      <c r="RQZ8" s="655"/>
      <c r="RRA8" s="655"/>
      <c r="RRB8" s="655"/>
      <c r="RRC8" s="655"/>
      <c r="RRD8" s="655"/>
      <c r="RRE8" s="655"/>
      <c r="RRF8" s="655"/>
      <c r="RRG8" s="655"/>
      <c r="RRH8" s="655"/>
      <c r="RRI8" s="655"/>
      <c r="RRJ8" s="655"/>
      <c r="RRK8" s="655"/>
      <c r="RRL8" s="655"/>
      <c r="RRM8" s="655"/>
      <c r="RRN8" s="655"/>
      <c r="RRO8" s="655"/>
      <c r="RRP8" s="655"/>
      <c r="RRQ8" s="655"/>
      <c r="RRR8" s="655"/>
      <c r="RRS8" s="655"/>
      <c r="RRT8" s="655"/>
      <c r="RRU8" s="655"/>
      <c r="RRV8" s="655"/>
      <c r="RRW8" s="655"/>
      <c r="RRX8" s="655"/>
      <c r="RRY8" s="655"/>
      <c r="RRZ8" s="655"/>
      <c r="RSA8" s="655"/>
      <c r="RSB8" s="655"/>
      <c r="RSC8" s="655"/>
      <c r="RSD8" s="655"/>
      <c r="RSE8" s="655"/>
      <c r="RSF8" s="655"/>
      <c r="RSG8" s="655"/>
      <c r="RSH8" s="655"/>
      <c r="RSI8" s="655"/>
      <c r="RSJ8" s="655"/>
      <c r="RSK8" s="655"/>
      <c r="RSL8" s="655"/>
      <c r="RSM8" s="655"/>
      <c r="RSN8" s="655"/>
      <c r="RSO8" s="655"/>
      <c r="RSP8" s="655"/>
      <c r="RSQ8" s="655"/>
      <c r="RSR8" s="655"/>
      <c r="RSS8" s="655"/>
      <c r="RST8" s="655"/>
      <c r="RSU8" s="655"/>
      <c r="RSV8" s="655"/>
      <c r="RSW8" s="655"/>
      <c r="RSX8" s="655"/>
      <c r="RSY8" s="655"/>
      <c r="RSZ8" s="655"/>
      <c r="RTA8" s="655"/>
      <c r="RTB8" s="655"/>
      <c r="RTC8" s="655"/>
      <c r="RTD8" s="655"/>
      <c r="RTE8" s="655"/>
      <c r="RTF8" s="655"/>
      <c r="RTG8" s="655"/>
      <c r="RTH8" s="655"/>
      <c r="RTI8" s="655"/>
      <c r="RTJ8" s="655"/>
      <c r="RTK8" s="655"/>
      <c r="RTL8" s="655"/>
      <c r="RTM8" s="655"/>
      <c r="RTN8" s="655"/>
      <c r="RTO8" s="655"/>
      <c r="RTP8" s="655"/>
      <c r="RTQ8" s="655"/>
      <c r="RTR8" s="655"/>
      <c r="RTS8" s="655"/>
      <c r="RTT8" s="655"/>
      <c r="RTU8" s="655"/>
      <c r="RTV8" s="655"/>
      <c r="RTW8" s="655"/>
      <c r="RTX8" s="655"/>
      <c r="RTY8" s="655"/>
      <c r="RTZ8" s="655"/>
      <c r="RUA8" s="655"/>
      <c r="RUB8" s="655"/>
      <c r="RUC8" s="655"/>
      <c r="RUD8" s="655"/>
      <c r="RUE8" s="655"/>
      <c r="RUF8" s="655"/>
      <c r="RUG8" s="655"/>
      <c r="RUH8" s="655"/>
      <c r="RUI8" s="655"/>
      <c r="RUJ8" s="655"/>
      <c r="RUK8" s="655"/>
      <c r="RUL8" s="655"/>
      <c r="RUM8" s="655"/>
      <c r="RUN8" s="655"/>
      <c r="RUO8" s="655"/>
      <c r="RUP8" s="655"/>
      <c r="RUQ8" s="655"/>
      <c r="RUR8" s="655"/>
      <c r="RUS8" s="655"/>
      <c r="RUT8" s="655"/>
      <c r="RUU8" s="655"/>
      <c r="RUV8" s="655"/>
      <c r="RUW8" s="655"/>
      <c r="RUX8" s="655"/>
      <c r="RUY8" s="655"/>
      <c r="RUZ8" s="655"/>
      <c r="RVA8" s="655"/>
      <c r="RVB8" s="655"/>
      <c r="RVC8" s="655"/>
      <c r="RVD8" s="655"/>
      <c r="RVE8" s="655"/>
      <c r="RVF8" s="655"/>
      <c r="RVG8" s="655"/>
      <c r="RVH8" s="655"/>
      <c r="RVI8" s="655"/>
      <c r="RVJ8" s="655"/>
      <c r="RVK8" s="655"/>
      <c r="RVL8" s="655"/>
      <c r="RVM8" s="655"/>
      <c r="RVN8" s="655"/>
      <c r="RVO8" s="655"/>
      <c r="RVP8" s="655"/>
      <c r="RVQ8" s="655"/>
      <c r="RVR8" s="655"/>
      <c r="RVS8" s="655"/>
      <c r="RVT8" s="655"/>
      <c r="RVU8" s="655"/>
      <c r="RVV8" s="655"/>
      <c r="RVW8" s="655"/>
      <c r="RVX8" s="655"/>
      <c r="RVY8" s="655"/>
      <c r="RVZ8" s="655"/>
      <c r="RWA8" s="655"/>
      <c r="RWB8" s="655"/>
      <c r="RWC8" s="655"/>
      <c r="RWD8" s="655"/>
      <c r="RWE8" s="655"/>
      <c r="RWF8" s="655"/>
      <c r="RWG8" s="655"/>
      <c r="RWH8" s="655"/>
      <c r="RWI8" s="655"/>
      <c r="RWJ8" s="655"/>
      <c r="RWK8" s="655"/>
      <c r="RWL8" s="655"/>
      <c r="RWM8" s="655"/>
      <c r="RWN8" s="655"/>
      <c r="RWO8" s="655"/>
      <c r="RWP8" s="655"/>
      <c r="RWQ8" s="655"/>
      <c r="RWR8" s="655"/>
      <c r="RWS8" s="655"/>
      <c r="RWT8" s="655"/>
      <c r="RWU8" s="655"/>
      <c r="RWV8" s="655"/>
      <c r="RWW8" s="655"/>
      <c r="RWX8" s="655"/>
      <c r="RWY8" s="655"/>
      <c r="RWZ8" s="655"/>
      <c r="RXA8" s="655"/>
      <c r="RXB8" s="655"/>
      <c r="RXC8" s="655"/>
      <c r="RXD8" s="655"/>
      <c r="RXE8" s="655"/>
      <c r="RXF8" s="655"/>
      <c r="RXG8" s="655"/>
      <c r="RXH8" s="655"/>
      <c r="RXI8" s="655"/>
      <c r="RXJ8" s="655"/>
      <c r="RXK8" s="655"/>
      <c r="RXL8" s="655"/>
      <c r="RXM8" s="655"/>
      <c r="RXN8" s="655"/>
      <c r="RXO8" s="655"/>
      <c r="RXP8" s="655"/>
      <c r="RXQ8" s="655"/>
      <c r="RXR8" s="655"/>
      <c r="RXS8" s="655"/>
      <c r="RXT8" s="655"/>
      <c r="RXU8" s="655"/>
      <c r="RXV8" s="655"/>
      <c r="RXW8" s="655"/>
      <c r="RXX8" s="655"/>
      <c r="RXY8" s="655"/>
      <c r="RXZ8" s="655"/>
      <c r="RYA8" s="655"/>
      <c r="RYB8" s="655"/>
      <c r="RYC8" s="655"/>
      <c r="RYD8" s="655"/>
      <c r="RYE8" s="655"/>
      <c r="RYF8" s="655"/>
      <c r="RYG8" s="655"/>
      <c r="RYH8" s="655"/>
      <c r="RYI8" s="655"/>
      <c r="RYJ8" s="655"/>
      <c r="RYK8" s="655"/>
      <c r="RYL8" s="655"/>
      <c r="RYM8" s="655"/>
      <c r="RYN8" s="655"/>
      <c r="RYO8" s="655"/>
      <c r="RYP8" s="655"/>
      <c r="RYQ8" s="655"/>
      <c r="RYR8" s="655"/>
      <c r="RYS8" s="655"/>
      <c r="RYT8" s="655"/>
      <c r="RYU8" s="655"/>
      <c r="RYV8" s="655"/>
      <c r="RYW8" s="655"/>
      <c r="RYX8" s="655"/>
      <c r="RYY8" s="655"/>
      <c r="RYZ8" s="655"/>
      <c r="RZA8" s="655"/>
      <c r="RZB8" s="655"/>
      <c r="RZC8" s="655"/>
      <c r="RZD8" s="655"/>
      <c r="RZE8" s="655"/>
      <c r="RZF8" s="655"/>
      <c r="RZG8" s="655"/>
      <c r="RZH8" s="655"/>
      <c r="RZI8" s="655"/>
      <c r="RZJ8" s="655"/>
      <c r="RZK8" s="655"/>
      <c r="RZL8" s="655"/>
      <c r="RZM8" s="655"/>
      <c r="RZN8" s="655"/>
      <c r="RZO8" s="655"/>
      <c r="RZP8" s="655"/>
      <c r="RZQ8" s="655"/>
      <c r="RZR8" s="655"/>
      <c r="RZS8" s="655"/>
      <c r="RZT8" s="655"/>
      <c r="RZU8" s="655"/>
      <c r="RZV8" s="655"/>
      <c r="RZW8" s="655"/>
      <c r="RZX8" s="655"/>
      <c r="RZY8" s="655"/>
      <c r="RZZ8" s="655"/>
      <c r="SAA8" s="655"/>
      <c r="SAB8" s="655"/>
      <c r="SAC8" s="655"/>
      <c r="SAD8" s="655"/>
      <c r="SAE8" s="655"/>
      <c r="SAF8" s="655"/>
      <c r="SAG8" s="655"/>
      <c r="SAH8" s="655"/>
      <c r="SAI8" s="655"/>
      <c r="SAJ8" s="655"/>
      <c r="SAK8" s="655"/>
      <c r="SAL8" s="655"/>
      <c r="SAM8" s="655"/>
      <c r="SAN8" s="655"/>
      <c r="SAO8" s="655"/>
      <c r="SAP8" s="655"/>
      <c r="SAQ8" s="655"/>
      <c r="SAR8" s="655"/>
      <c r="SAS8" s="655"/>
      <c r="SAT8" s="655"/>
      <c r="SAU8" s="655"/>
      <c r="SAV8" s="655"/>
      <c r="SAW8" s="655"/>
      <c r="SAX8" s="655"/>
      <c r="SAY8" s="655"/>
      <c r="SAZ8" s="655"/>
      <c r="SBA8" s="655"/>
      <c r="SBB8" s="655"/>
      <c r="SBC8" s="655"/>
      <c r="SBD8" s="655"/>
      <c r="SBE8" s="655"/>
      <c r="SBF8" s="655"/>
      <c r="SBG8" s="655"/>
      <c r="SBH8" s="655"/>
      <c r="SBI8" s="655"/>
      <c r="SBJ8" s="655"/>
      <c r="SBK8" s="655"/>
      <c r="SBL8" s="655"/>
      <c r="SBM8" s="655"/>
      <c r="SBN8" s="655"/>
      <c r="SBO8" s="655"/>
      <c r="SBP8" s="655"/>
      <c r="SBQ8" s="655"/>
      <c r="SBR8" s="655"/>
      <c r="SBS8" s="655"/>
      <c r="SBT8" s="655"/>
      <c r="SBU8" s="655"/>
      <c r="SBV8" s="655"/>
      <c r="SBW8" s="655"/>
      <c r="SBX8" s="655"/>
      <c r="SBY8" s="655"/>
      <c r="SBZ8" s="655"/>
      <c r="SCA8" s="655"/>
      <c r="SCB8" s="655"/>
      <c r="SCC8" s="655"/>
      <c r="SCD8" s="655"/>
      <c r="SCE8" s="655"/>
      <c r="SCF8" s="655"/>
      <c r="SCG8" s="655"/>
      <c r="SCH8" s="655"/>
      <c r="SCI8" s="655"/>
      <c r="SCJ8" s="655"/>
      <c r="SCK8" s="655"/>
      <c r="SCL8" s="655"/>
      <c r="SCM8" s="655"/>
      <c r="SCN8" s="655"/>
      <c r="SCO8" s="655"/>
      <c r="SCP8" s="655"/>
      <c r="SCQ8" s="655"/>
      <c r="SCR8" s="655"/>
      <c r="SCS8" s="655"/>
      <c r="SCT8" s="655"/>
      <c r="SCU8" s="655"/>
      <c r="SCV8" s="655"/>
      <c r="SCW8" s="655"/>
      <c r="SCX8" s="655"/>
      <c r="SCY8" s="655"/>
      <c r="SCZ8" s="655"/>
      <c r="SDA8" s="655"/>
      <c r="SDB8" s="655"/>
      <c r="SDC8" s="655"/>
      <c r="SDD8" s="655"/>
      <c r="SDE8" s="655"/>
      <c r="SDF8" s="655"/>
      <c r="SDG8" s="655"/>
      <c r="SDH8" s="655"/>
      <c r="SDI8" s="655"/>
      <c r="SDJ8" s="655"/>
      <c r="SDK8" s="655"/>
      <c r="SDL8" s="655"/>
      <c r="SDM8" s="655"/>
      <c r="SDN8" s="655"/>
      <c r="SDO8" s="655"/>
      <c r="SDP8" s="655"/>
      <c r="SDQ8" s="655"/>
      <c r="SDR8" s="655"/>
      <c r="SDS8" s="655"/>
      <c r="SDT8" s="655"/>
      <c r="SDU8" s="655"/>
      <c r="SDV8" s="655"/>
      <c r="SDW8" s="655"/>
      <c r="SDX8" s="655"/>
      <c r="SDY8" s="655"/>
      <c r="SDZ8" s="655"/>
      <c r="SEA8" s="655"/>
      <c r="SEB8" s="655"/>
      <c r="SEC8" s="655"/>
      <c r="SED8" s="655"/>
      <c r="SEE8" s="655"/>
      <c r="SEF8" s="655"/>
      <c r="SEG8" s="655"/>
      <c r="SEH8" s="655"/>
      <c r="SEI8" s="655"/>
      <c r="SEJ8" s="655"/>
      <c r="SEK8" s="655"/>
      <c r="SEL8" s="655"/>
      <c r="SEM8" s="655"/>
      <c r="SEN8" s="655"/>
      <c r="SEO8" s="655"/>
      <c r="SEP8" s="655"/>
      <c r="SEQ8" s="655"/>
      <c r="SER8" s="655"/>
      <c r="SES8" s="655"/>
      <c r="SET8" s="655"/>
      <c r="SEU8" s="655"/>
      <c r="SEV8" s="655"/>
      <c r="SEW8" s="655"/>
      <c r="SEX8" s="655"/>
      <c r="SEY8" s="655"/>
      <c r="SEZ8" s="655"/>
      <c r="SFA8" s="655"/>
      <c r="SFB8" s="655"/>
      <c r="SFC8" s="655"/>
      <c r="SFD8" s="655"/>
      <c r="SFE8" s="655"/>
      <c r="SFF8" s="655"/>
      <c r="SFG8" s="655"/>
      <c r="SFH8" s="655"/>
      <c r="SFI8" s="655"/>
      <c r="SFJ8" s="655"/>
      <c r="SFK8" s="655"/>
      <c r="SFL8" s="655"/>
      <c r="SFM8" s="655"/>
      <c r="SFN8" s="655"/>
      <c r="SFO8" s="655"/>
      <c r="SFP8" s="655"/>
      <c r="SFQ8" s="655"/>
      <c r="SFR8" s="655"/>
      <c r="SFS8" s="655"/>
      <c r="SFT8" s="655"/>
      <c r="SFU8" s="655"/>
      <c r="SFV8" s="655"/>
      <c r="SFW8" s="655"/>
      <c r="SFX8" s="655"/>
      <c r="SFY8" s="655"/>
      <c r="SFZ8" s="655"/>
      <c r="SGA8" s="655"/>
      <c r="SGB8" s="655"/>
      <c r="SGC8" s="655"/>
      <c r="SGD8" s="655"/>
      <c r="SGE8" s="655"/>
      <c r="SGF8" s="655"/>
      <c r="SGG8" s="655"/>
      <c r="SGH8" s="655"/>
      <c r="SGI8" s="655"/>
      <c r="SGJ8" s="655"/>
      <c r="SGK8" s="655"/>
      <c r="SGL8" s="655"/>
      <c r="SGM8" s="655"/>
      <c r="SGN8" s="655"/>
      <c r="SGO8" s="655"/>
      <c r="SGP8" s="655"/>
      <c r="SGQ8" s="655"/>
      <c r="SGR8" s="655"/>
      <c r="SGS8" s="655"/>
      <c r="SGT8" s="655"/>
      <c r="SGU8" s="655"/>
      <c r="SGV8" s="655"/>
      <c r="SGW8" s="655"/>
      <c r="SGX8" s="655"/>
      <c r="SGY8" s="655"/>
      <c r="SGZ8" s="655"/>
      <c r="SHA8" s="655"/>
      <c r="SHB8" s="655"/>
      <c r="SHC8" s="655"/>
      <c r="SHD8" s="655"/>
      <c r="SHE8" s="655"/>
      <c r="SHF8" s="655"/>
      <c r="SHG8" s="655"/>
      <c r="SHH8" s="655"/>
      <c r="SHI8" s="655"/>
      <c r="SHJ8" s="655"/>
      <c r="SHK8" s="655"/>
      <c r="SHL8" s="655"/>
      <c r="SHM8" s="655"/>
      <c r="SHN8" s="655"/>
      <c r="SHO8" s="655"/>
      <c r="SHP8" s="655"/>
      <c r="SHQ8" s="655"/>
      <c r="SHR8" s="655"/>
      <c r="SHS8" s="655"/>
      <c r="SHT8" s="655"/>
      <c r="SHU8" s="655"/>
      <c r="SHV8" s="655"/>
      <c r="SHW8" s="655"/>
      <c r="SHX8" s="655"/>
      <c r="SHY8" s="655"/>
      <c r="SHZ8" s="655"/>
      <c r="SIA8" s="655"/>
      <c r="SIB8" s="655"/>
      <c r="SIC8" s="655"/>
      <c r="SID8" s="655"/>
      <c r="SIE8" s="655"/>
      <c r="SIF8" s="655"/>
      <c r="SIG8" s="655"/>
      <c r="SIH8" s="655"/>
      <c r="SII8" s="655"/>
      <c r="SIJ8" s="655"/>
      <c r="SIK8" s="655"/>
      <c r="SIL8" s="655"/>
      <c r="SIM8" s="655"/>
      <c r="SIN8" s="655"/>
      <c r="SIO8" s="655"/>
      <c r="SIP8" s="655"/>
      <c r="SIQ8" s="655"/>
      <c r="SIR8" s="655"/>
      <c r="SIS8" s="655"/>
      <c r="SIT8" s="655"/>
      <c r="SIU8" s="655"/>
      <c r="SIV8" s="655"/>
      <c r="SIW8" s="655"/>
      <c r="SIX8" s="655"/>
      <c r="SIY8" s="655"/>
      <c r="SIZ8" s="655"/>
      <c r="SJA8" s="655"/>
      <c r="SJB8" s="655"/>
      <c r="SJC8" s="655"/>
      <c r="SJD8" s="655"/>
      <c r="SJE8" s="655"/>
      <c r="SJF8" s="655"/>
      <c r="SJG8" s="655"/>
      <c r="SJH8" s="655"/>
      <c r="SJI8" s="655"/>
      <c r="SJJ8" s="655"/>
      <c r="SJK8" s="655"/>
      <c r="SJL8" s="655"/>
      <c r="SJM8" s="655"/>
      <c r="SJN8" s="655"/>
      <c r="SJO8" s="655"/>
      <c r="SJP8" s="655"/>
      <c r="SJQ8" s="655"/>
      <c r="SJR8" s="655"/>
      <c r="SJS8" s="655"/>
      <c r="SJT8" s="655"/>
      <c r="SJU8" s="655"/>
      <c r="SJV8" s="655"/>
      <c r="SJW8" s="655"/>
      <c r="SJX8" s="655"/>
      <c r="SJY8" s="655"/>
      <c r="SJZ8" s="655"/>
      <c r="SKA8" s="655"/>
      <c r="SKB8" s="655"/>
      <c r="SKC8" s="655"/>
      <c r="SKD8" s="655"/>
      <c r="SKE8" s="655"/>
      <c r="SKF8" s="655"/>
      <c r="SKG8" s="655"/>
      <c r="SKH8" s="655"/>
      <c r="SKI8" s="655"/>
      <c r="SKJ8" s="655"/>
      <c r="SKK8" s="655"/>
      <c r="SKL8" s="655"/>
      <c r="SKM8" s="655"/>
      <c r="SKN8" s="655"/>
      <c r="SKO8" s="655"/>
      <c r="SKP8" s="655"/>
      <c r="SKQ8" s="655"/>
      <c r="SKR8" s="655"/>
      <c r="SKS8" s="655"/>
      <c r="SKT8" s="655"/>
      <c r="SKU8" s="655"/>
      <c r="SKV8" s="655"/>
      <c r="SKW8" s="655"/>
      <c r="SKX8" s="655"/>
      <c r="SKY8" s="655"/>
      <c r="SKZ8" s="655"/>
      <c r="SLA8" s="655"/>
      <c r="SLB8" s="655"/>
      <c r="SLC8" s="655"/>
      <c r="SLD8" s="655"/>
      <c r="SLE8" s="655"/>
      <c r="SLF8" s="655"/>
      <c r="SLG8" s="655"/>
      <c r="SLH8" s="655"/>
      <c r="SLI8" s="655"/>
      <c r="SLJ8" s="655"/>
      <c r="SLK8" s="655"/>
      <c r="SLL8" s="655"/>
      <c r="SLM8" s="655"/>
      <c r="SLN8" s="655"/>
      <c r="SLO8" s="655"/>
      <c r="SLP8" s="655"/>
      <c r="SLQ8" s="655"/>
      <c r="SLR8" s="655"/>
      <c r="SLS8" s="655"/>
      <c r="SLT8" s="655"/>
      <c r="SLU8" s="655"/>
      <c r="SLV8" s="655"/>
      <c r="SLW8" s="655"/>
      <c r="SLX8" s="655"/>
      <c r="SLY8" s="655"/>
      <c r="SLZ8" s="655"/>
      <c r="SMA8" s="655"/>
      <c r="SMB8" s="655"/>
      <c r="SMC8" s="655"/>
      <c r="SMD8" s="655"/>
      <c r="SME8" s="655"/>
      <c r="SMF8" s="655"/>
      <c r="SMG8" s="655"/>
      <c r="SMH8" s="655"/>
      <c r="SMI8" s="655"/>
      <c r="SMJ8" s="655"/>
      <c r="SMK8" s="655"/>
      <c r="SML8" s="655"/>
      <c r="SMM8" s="655"/>
      <c r="SMN8" s="655"/>
      <c r="SMO8" s="655"/>
      <c r="SMP8" s="655"/>
      <c r="SMQ8" s="655"/>
      <c r="SMR8" s="655"/>
      <c r="SMS8" s="655"/>
      <c r="SMT8" s="655"/>
      <c r="SMU8" s="655"/>
      <c r="SMV8" s="655"/>
      <c r="SMW8" s="655"/>
      <c r="SMX8" s="655"/>
      <c r="SMY8" s="655"/>
      <c r="SMZ8" s="655"/>
      <c r="SNA8" s="655"/>
      <c r="SNB8" s="655"/>
      <c r="SNC8" s="655"/>
      <c r="SND8" s="655"/>
      <c r="SNE8" s="655"/>
      <c r="SNF8" s="655"/>
      <c r="SNG8" s="655"/>
      <c r="SNH8" s="655"/>
      <c r="SNI8" s="655"/>
      <c r="SNJ8" s="655"/>
      <c r="SNK8" s="655"/>
      <c r="SNL8" s="655"/>
      <c r="SNM8" s="655"/>
      <c r="SNN8" s="655"/>
      <c r="SNO8" s="655"/>
      <c r="SNP8" s="655"/>
      <c r="SNQ8" s="655"/>
      <c r="SNR8" s="655"/>
      <c r="SNS8" s="655"/>
      <c r="SNT8" s="655"/>
      <c r="SNU8" s="655"/>
      <c r="SNV8" s="655"/>
      <c r="SNW8" s="655"/>
      <c r="SNX8" s="655"/>
      <c r="SNY8" s="655"/>
      <c r="SNZ8" s="655"/>
      <c r="SOA8" s="655"/>
      <c r="SOB8" s="655"/>
      <c r="SOC8" s="655"/>
      <c r="SOD8" s="655"/>
      <c r="SOE8" s="655"/>
      <c r="SOF8" s="655"/>
      <c r="SOG8" s="655"/>
      <c r="SOH8" s="655"/>
      <c r="SOI8" s="655"/>
      <c r="SOJ8" s="655"/>
      <c r="SOK8" s="655"/>
      <c r="SOL8" s="655"/>
      <c r="SOM8" s="655"/>
      <c r="SON8" s="655"/>
      <c r="SOO8" s="655"/>
      <c r="SOP8" s="655"/>
      <c r="SOQ8" s="655"/>
      <c r="SOR8" s="655"/>
      <c r="SOS8" s="655"/>
      <c r="SOT8" s="655"/>
      <c r="SOU8" s="655"/>
      <c r="SOV8" s="655"/>
      <c r="SOW8" s="655"/>
      <c r="SOX8" s="655"/>
      <c r="SOY8" s="655"/>
      <c r="SOZ8" s="655"/>
      <c r="SPA8" s="655"/>
      <c r="SPB8" s="655"/>
      <c r="SPC8" s="655"/>
      <c r="SPD8" s="655"/>
      <c r="SPE8" s="655"/>
      <c r="SPF8" s="655"/>
      <c r="SPG8" s="655"/>
      <c r="SPH8" s="655"/>
      <c r="SPI8" s="655"/>
      <c r="SPJ8" s="655"/>
      <c r="SPK8" s="655"/>
      <c r="SPL8" s="655"/>
      <c r="SPM8" s="655"/>
      <c r="SPN8" s="655"/>
      <c r="SPO8" s="655"/>
      <c r="SPP8" s="655"/>
      <c r="SPQ8" s="655"/>
      <c r="SPR8" s="655"/>
      <c r="SPS8" s="655"/>
      <c r="SPT8" s="655"/>
      <c r="SPU8" s="655"/>
      <c r="SPV8" s="655"/>
      <c r="SPW8" s="655"/>
      <c r="SPX8" s="655"/>
      <c r="SPY8" s="655"/>
      <c r="SPZ8" s="655"/>
      <c r="SQA8" s="655"/>
      <c r="SQB8" s="655"/>
      <c r="SQC8" s="655"/>
      <c r="SQD8" s="655"/>
      <c r="SQE8" s="655"/>
      <c r="SQF8" s="655"/>
      <c r="SQG8" s="655"/>
      <c r="SQH8" s="655"/>
      <c r="SQI8" s="655"/>
      <c r="SQJ8" s="655"/>
      <c r="SQK8" s="655"/>
      <c r="SQL8" s="655"/>
      <c r="SQM8" s="655"/>
      <c r="SQN8" s="655"/>
      <c r="SQO8" s="655"/>
      <c r="SQP8" s="655"/>
      <c r="SQQ8" s="655"/>
      <c r="SQR8" s="655"/>
      <c r="SQS8" s="655"/>
      <c r="SQT8" s="655"/>
      <c r="SQU8" s="655"/>
      <c r="SQV8" s="655"/>
      <c r="SQW8" s="655"/>
      <c r="SQX8" s="655"/>
      <c r="SQY8" s="655"/>
      <c r="SQZ8" s="655"/>
      <c r="SRA8" s="655"/>
      <c r="SRB8" s="655"/>
      <c r="SRC8" s="655"/>
      <c r="SRD8" s="655"/>
      <c r="SRE8" s="655"/>
      <c r="SRF8" s="655"/>
      <c r="SRG8" s="655"/>
      <c r="SRH8" s="655"/>
      <c r="SRI8" s="655"/>
      <c r="SRJ8" s="655"/>
      <c r="SRK8" s="655"/>
      <c r="SRL8" s="655"/>
      <c r="SRM8" s="655"/>
      <c r="SRN8" s="655"/>
      <c r="SRO8" s="655"/>
      <c r="SRP8" s="655"/>
      <c r="SRQ8" s="655"/>
      <c r="SRR8" s="655"/>
      <c r="SRS8" s="655"/>
      <c r="SRT8" s="655"/>
      <c r="SRU8" s="655"/>
      <c r="SRV8" s="655"/>
      <c r="SRW8" s="655"/>
      <c r="SRX8" s="655"/>
      <c r="SRY8" s="655"/>
      <c r="SRZ8" s="655"/>
      <c r="SSA8" s="655"/>
      <c r="SSB8" s="655"/>
      <c r="SSC8" s="655"/>
      <c r="SSD8" s="655"/>
      <c r="SSE8" s="655"/>
      <c r="SSF8" s="655"/>
      <c r="SSG8" s="655"/>
      <c r="SSH8" s="655"/>
      <c r="SSI8" s="655"/>
      <c r="SSJ8" s="655"/>
      <c r="SSK8" s="655"/>
      <c r="SSL8" s="655"/>
      <c r="SSM8" s="655"/>
      <c r="SSN8" s="655"/>
      <c r="SSO8" s="655"/>
      <c r="SSP8" s="655"/>
      <c r="SSQ8" s="655"/>
      <c r="SSR8" s="655"/>
      <c r="SSS8" s="655"/>
      <c r="SST8" s="655"/>
      <c r="SSU8" s="655"/>
      <c r="SSV8" s="655"/>
      <c r="SSW8" s="655"/>
      <c r="SSX8" s="655"/>
      <c r="SSY8" s="655"/>
      <c r="SSZ8" s="655"/>
      <c r="STA8" s="655"/>
      <c r="STB8" s="655"/>
      <c r="STC8" s="655"/>
      <c r="STD8" s="655"/>
      <c r="STE8" s="655"/>
      <c r="STF8" s="655"/>
      <c r="STG8" s="655"/>
      <c r="STH8" s="655"/>
      <c r="STI8" s="655"/>
      <c r="STJ8" s="655"/>
      <c r="STK8" s="655"/>
      <c r="STL8" s="655"/>
      <c r="STM8" s="655"/>
      <c r="STN8" s="655"/>
      <c r="STO8" s="655"/>
      <c r="STP8" s="655"/>
      <c r="STQ8" s="655"/>
      <c r="STR8" s="655"/>
      <c r="STS8" s="655"/>
      <c r="STT8" s="655"/>
      <c r="STU8" s="655"/>
      <c r="STV8" s="655"/>
      <c r="STW8" s="655"/>
      <c r="STX8" s="655"/>
      <c r="STY8" s="655"/>
      <c r="STZ8" s="655"/>
      <c r="SUA8" s="655"/>
      <c r="SUB8" s="655"/>
      <c r="SUC8" s="655"/>
      <c r="SUD8" s="655"/>
      <c r="SUE8" s="655"/>
      <c r="SUF8" s="655"/>
      <c r="SUG8" s="655"/>
      <c r="SUH8" s="655"/>
      <c r="SUI8" s="655"/>
      <c r="SUJ8" s="655"/>
      <c r="SUK8" s="655"/>
      <c r="SUL8" s="655"/>
      <c r="SUM8" s="655"/>
      <c r="SUN8" s="655"/>
      <c r="SUO8" s="655"/>
      <c r="SUP8" s="655"/>
      <c r="SUQ8" s="655"/>
      <c r="SUR8" s="655"/>
      <c r="SUS8" s="655"/>
      <c r="SUT8" s="655"/>
      <c r="SUU8" s="655"/>
      <c r="SUV8" s="655"/>
      <c r="SUW8" s="655"/>
      <c r="SUX8" s="655"/>
      <c r="SUY8" s="655"/>
      <c r="SUZ8" s="655"/>
      <c r="SVA8" s="655"/>
      <c r="SVB8" s="655"/>
      <c r="SVC8" s="655"/>
      <c r="SVD8" s="655"/>
      <c r="SVE8" s="655"/>
      <c r="SVF8" s="655"/>
      <c r="SVG8" s="655"/>
      <c r="SVH8" s="655"/>
      <c r="SVI8" s="655"/>
      <c r="SVJ8" s="655"/>
      <c r="SVK8" s="655"/>
      <c r="SVL8" s="655"/>
      <c r="SVM8" s="655"/>
      <c r="SVN8" s="655"/>
      <c r="SVO8" s="655"/>
      <c r="SVP8" s="655"/>
      <c r="SVQ8" s="655"/>
      <c r="SVR8" s="655"/>
      <c r="SVS8" s="655"/>
      <c r="SVT8" s="655"/>
      <c r="SVU8" s="655"/>
      <c r="SVV8" s="655"/>
      <c r="SVW8" s="655"/>
      <c r="SVX8" s="655"/>
      <c r="SVY8" s="655"/>
      <c r="SVZ8" s="655"/>
      <c r="SWA8" s="655"/>
      <c r="SWB8" s="655"/>
      <c r="SWC8" s="655"/>
      <c r="SWD8" s="655"/>
      <c r="SWE8" s="655"/>
      <c r="SWF8" s="655"/>
      <c r="SWG8" s="655"/>
      <c r="SWH8" s="655"/>
      <c r="SWI8" s="655"/>
      <c r="SWJ8" s="655"/>
      <c r="SWK8" s="655"/>
      <c r="SWL8" s="655"/>
      <c r="SWM8" s="655"/>
      <c r="SWN8" s="655"/>
      <c r="SWO8" s="655"/>
      <c r="SWP8" s="655"/>
      <c r="SWQ8" s="655"/>
      <c r="SWR8" s="655"/>
      <c r="SWS8" s="655"/>
      <c r="SWT8" s="655"/>
      <c r="SWU8" s="655"/>
      <c r="SWV8" s="655"/>
      <c r="SWW8" s="655"/>
      <c r="SWX8" s="655"/>
      <c r="SWY8" s="655"/>
      <c r="SWZ8" s="655"/>
      <c r="SXA8" s="655"/>
      <c r="SXB8" s="655"/>
      <c r="SXC8" s="655"/>
      <c r="SXD8" s="655"/>
      <c r="SXE8" s="655"/>
      <c r="SXF8" s="655"/>
      <c r="SXG8" s="655"/>
      <c r="SXH8" s="655"/>
      <c r="SXI8" s="655"/>
      <c r="SXJ8" s="655"/>
      <c r="SXK8" s="655"/>
      <c r="SXL8" s="655"/>
      <c r="SXM8" s="655"/>
      <c r="SXN8" s="655"/>
      <c r="SXO8" s="655"/>
      <c r="SXP8" s="655"/>
      <c r="SXQ8" s="655"/>
      <c r="SXR8" s="655"/>
      <c r="SXS8" s="655"/>
      <c r="SXT8" s="655"/>
      <c r="SXU8" s="655"/>
      <c r="SXV8" s="655"/>
      <c r="SXW8" s="655"/>
      <c r="SXX8" s="655"/>
      <c r="SXY8" s="655"/>
      <c r="SXZ8" s="655"/>
      <c r="SYA8" s="655"/>
      <c r="SYB8" s="655"/>
      <c r="SYC8" s="655"/>
      <c r="SYD8" s="655"/>
      <c r="SYE8" s="655"/>
      <c r="SYF8" s="655"/>
      <c r="SYG8" s="655"/>
      <c r="SYH8" s="655"/>
      <c r="SYI8" s="655"/>
      <c r="SYJ8" s="655"/>
      <c r="SYK8" s="655"/>
      <c r="SYL8" s="655"/>
      <c r="SYM8" s="655"/>
      <c r="SYN8" s="655"/>
      <c r="SYO8" s="655"/>
      <c r="SYP8" s="655"/>
      <c r="SYQ8" s="655"/>
      <c r="SYR8" s="655"/>
      <c r="SYS8" s="655"/>
      <c r="SYT8" s="655"/>
      <c r="SYU8" s="655"/>
      <c r="SYV8" s="655"/>
      <c r="SYW8" s="655"/>
      <c r="SYX8" s="655"/>
      <c r="SYY8" s="655"/>
      <c r="SYZ8" s="655"/>
      <c r="SZA8" s="655"/>
      <c r="SZB8" s="655"/>
      <c r="SZC8" s="655"/>
      <c r="SZD8" s="655"/>
      <c r="SZE8" s="655"/>
      <c r="SZF8" s="655"/>
      <c r="SZG8" s="655"/>
      <c r="SZH8" s="655"/>
      <c r="SZI8" s="655"/>
      <c r="SZJ8" s="655"/>
      <c r="SZK8" s="655"/>
      <c r="SZL8" s="655"/>
      <c r="SZM8" s="655"/>
      <c r="SZN8" s="655"/>
      <c r="SZO8" s="655"/>
      <c r="SZP8" s="655"/>
      <c r="SZQ8" s="655"/>
      <c r="SZR8" s="655"/>
      <c r="SZS8" s="655"/>
      <c r="SZT8" s="655"/>
      <c r="SZU8" s="655"/>
      <c r="SZV8" s="655"/>
      <c r="SZW8" s="655"/>
      <c r="SZX8" s="655"/>
      <c r="SZY8" s="655"/>
      <c r="SZZ8" s="655"/>
      <c r="TAA8" s="655"/>
      <c r="TAB8" s="655"/>
      <c r="TAC8" s="655"/>
      <c r="TAD8" s="655"/>
      <c r="TAE8" s="655"/>
      <c r="TAF8" s="655"/>
      <c r="TAG8" s="655"/>
      <c r="TAH8" s="655"/>
      <c r="TAI8" s="655"/>
      <c r="TAJ8" s="655"/>
      <c r="TAK8" s="655"/>
      <c r="TAL8" s="655"/>
      <c r="TAM8" s="655"/>
      <c r="TAN8" s="655"/>
      <c r="TAO8" s="655"/>
      <c r="TAP8" s="655"/>
      <c r="TAQ8" s="655"/>
      <c r="TAR8" s="655"/>
      <c r="TAS8" s="655"/>
      <c r="TAT8" s="655"/>
      <c r="TAU8" s="655"/>
      <c r="TAV8" s="655"/>
      <c r="TAW8" s="655"/>
      <c r="TAX8" s="655"/>
      <c r="TAY8" s="655"/>
      <c r="TAZ8" s="655"/>
      <c r="TBA8" s="655"/>
      <c r="TBB8" s="655"/>
      <c r="TBC8" s="655"/>
      <c r="TBD8" s="655"/>
      <c r="TBE8" s="655"/>
      <c r="TBF8" s="655"/>
      <c r="TBG8" s="655"/>
      <c r="TBH8" s="655"/>
      <c r="TBI8" s="655"/>
      <c r="TBJ8" s="655"/>
      <c r="TBK8" s="655"/>
      <c r="TBL8" s="655"/>
      <c r="TBM8" s="655"/>
      <c r="TBN8" s="655"/>
      <c r="TBO8" s="655"/>
      <c r="TBP8" s="655"/>
      <c r="TBQ8" s="655"/>
      <c r="TBR8" s="655"/>
      <c r="TBS8" s="655"/>
      <c r="TBT8" s="655"/>
      <c r="TBU8" s="655"/>
      <c r="TBV8" s="655"/>
      <c r="TBW8" s="655"/>
      <c r="TBX8" s="655"/>
      <c r="TBY8" s="655"/>
      <c r="TBZ8" s="655"/>
      <c r="TCA8" s="655"/>
      <c r="TCB8" s="655"/>
      <c r="TCC8" s="655"/>
      <c r="TCD8" s="655"/>
      <c r="TCE8" s="655"/>
      <c r="TCF8" s="655"/>
      <c r="TCG8" s="655"/>
      <c r="TCH8" s="655"/>
      <c r="TCI8" s="655"/>
      <c r="TCJ8" s="655"/>
      <c r="TCK8" s="655"/>
      <c r="TCL8" s="655"/>
      <c r="TCM8" s="655"/>
      <c r="TCN8" s="655"/>
      <c r="TCO8" s="655"/>
      <c r="TCP8" s="655"/>
      <c r="TCQ8" s="655"/>
      <c r="TCR8" s="655"/>
      <c r="TCS8" s="655"/>
      <c r="TCT8" s="655"/>
      <c r="TCU8" s="655"/>
      <c r="TCV8" s="655"/>
      <c r="TCW8" s="655"/>
      <c r="TCX8" s="655"/>
      <c r="TCY8" s="655"/>
      <c r="TCZ8" s="655"/>
      <c r="TDA8" s="655"/>
      <c r="TDB8" s="655"/>
      <c r="TDC8" s="655"/>
      <c r="TDD8" s="655"/>
      <c r="TDE8" s="655"/>
      <c r="TDF8" s="655"/>
      <c r="TDG8" s="655"/>
      <c r="TDH8" s="655"/>
      <c r="TDI8" s="655"/>
      <c r="TDJ8" s="655"/>
      <c r="TDK8" s="655"/>
      <c r="TDL8" s="655"/>
      <c r="TDM8" s="655"/>
      <c r="TDN8" s="655"/>
      <c r="TDO8" s="655"/>
      <c r="TDP8" s="655"/>
      <c r="TDQ8" s="655"/>
      <c r="TDR8" s="655"/>
      <c r="TDS8" s="655"/>
      <c r="TDT8" s="655"/>
      <c r="TDU8" s="655"/>
      <c r="TDV8" s="655"/>
      <c r="TDW8" s="655"/>
      <c r="TDX8" s="655"/>
      <c r="TDY8" s="655"/>
      <c r="TDZ8" s="655"/>
      <c r="TEA8" s="655"/>
      <c r="TEB8" s="655"/>
      <c r="TEC8" s="655"/>
      <c r="TED8" s="655"/>
      <c r="TEE8" s="655"/>
      <c r="TEF8" s="655"/>
      <c r="TEG8" s="655"/>
      <c r="TEH8" s="655"/>
      <c r="TEI8" s="655"/>
      <c r="TEJ8" s="655"/>
      <c r="TEK8" s="655"/>
      <c r="TEL8" s="655"/>
      <c r="TEM8" s="655"/>
      <c r="TEN8" s="655"/>
      <c r="TEO8" s="655"/>
      <c r="TEP8" s="655"/>
      <c r="TEQ8" s="655"/>
      <c r="TER8" s="655"/>
      <c r="TES8" s="655"/>
      <c r="TET8" s="655"/>
      <c r="TEU8" s="655"/>
      <c r="TEV8" s="655"/>
      <c r="TEW8" s="655"/>
      <c r="TEX8" s="655"/>
      <c r="TEY8" s="655"/>
      <c r="TEZ8" s="655"/>
      <c r="TFA8" s="655"/>
      <c r="TFB8" s="655"/>
      <c r="TFC8" s="655"/>
      <c r="TFD8" s="655"/>
      <c r="TFE8" s="655"/>
      <c r="TFF8" s="655"/>
      <c r="TFG8" s="655"/>
      <c r="TFH8" s="655"/>
      <c r="TFI8" s="655"/>
      <c r="TFJ8" s="655"/>
      <c r="TFK8" s="655"/>
      <c r="TFL8" s="655"/>
      <c r="TFM8" s="655"/>
      <c r="TFN8" s="655"/>
      <c r="TFO8" s="655"/>
      <c r="TFP8" s="655"/>
      <c r="TFQ8" s="655"/>
      <c r="TFR8" s="655"/>
      <c r="TFS8" s="655"/>
      <c r="TFT8" s="655"/>
      <c r="TFU8" s="655"/>
      <c r="TFV8" s="655"/>
      <c r="TFW8" s="655"/>
      <c r="TFX8" s="655"/>
      <c r="TFY8" s="655"/>
      <c r="TFZ8" s="655"/>
      <c r="TGA8" s="655"/>
      <c r="TGB8" s="655"/>
      <c r="TGC8" s="655"/>
      <c r="TGD8" s="655"/>
      <c r="TGE8" s="655"/>
      <c r="TGF8" s="655"/>
      <c r="TGG8" s="655"/>
      <c r="TGH8" s="655"/>
      <c r="TGI8" s="655"/>
      <c r="TGJ8" s="655"/>
      <c r="TGK8" s="655"/>
      <c r="TGL8" s="655"/>
      <c r="TGM8" s="655"/>
      <c r="TGN8" s="655"/>
      <c r="TGO8" s="655"/>
      <c r="TGP8" s="655"/>
      <c r="TGQ8" s="655"/>
      <c r="TGR8" s="655"/>
      <c r="TGS8" s="655"/>
      <c r="TGT8" s="655"/>
      <c r="TGU8" s="655"/>
      <c r="TGV8" s="655"/>
      <c r="TGW8" s="655"/>
      <c r="TGX8" s="655"/>
      <c r="TGY8" s="655"/>
      <c r="TGZ8" s="655"/>
      <c r="THA8" s="655"/>
      <c r="THB8" s="655"/>
      <c r="THC8" s="655"/>
      <c r="THD8" s="655"/>
      <c r="THE8" s="655"/>
      <c r="THF8" s="655"/>
      <c r="THG8" s="655"/>
      <c r="THH8" s="655"/>
      <c r="THI8" s="655"/>
      <c r="THJ8" s="655"/>
      <c r="THK8" s="655"/>
      <c r="THL8" s="655"/>
      <c r="THM8" s="655"/>
      <c r="THN8" s="655"/>
      <c r="THO8" s="655"/>
      <c r="THP8" s="655"/>
      <c r="THQ8" s="655"/>
      <c r="THR8" s="655"/>
      <c r="THS8" s="655"/>
      <c r="THT8" s="655"/>
      <c r="THU8" s="655"/>
      <c r="THV8" s="655"/>
      <c r="THW8" s="655"/>
      <c r="THX8" s="655"/>
      <c r="THY8" s="655"/>
      <c r="THZ8" s="655"/>
      <c r="TIA8" s="655"/>
      <c r="TIB8" s="655"/>
      <c r="TIC8" s="655"/>
      <c r="TID8" s="655"/>
      <c r="TIE8" s="655"/>
      <c r="TIF8" s="655"/>
      <c r="TIG8" s="655"/>
      <c r="TIH8" s="655"/>
      <c r="TII8" s="655"/>
      <c r="TIJ8" s="655"/>
      <c r="TIK8" s="655"/>
      <c r="TIL8" s="655"/>
      <c r="TIM8" s="655"/>
      <c r="TIN8" s="655"/>
      <c r="TIO8" s="655"/>
      <c r="TIP8" s="655"/>
      <c r="TIQ8" s="655"/>
      <c r="TIR8" s="655"/>
      <c r="TIS8" s="655"/>
      <c r="TIT8" s="655"/>
      <c r="TIU8" s="655"/>
      <c r="TIV8" s="655"/>
      <c r="TIW8" s="655"/>
      <c r="TIX8" s="655"/>
      <c r="TIY8" s="655"/>
      <c r="TIZ8" s="655"/>
      <c r="TJA8" s="655"/>
      <c r="TJB8" s="655"/>
      <c r="TJC8" s="655"/>
      <c r="TJD8" s="655"/>
      <c r="TJE8" s="655"/>
      <c r="TJF8" s="655"/>
      <c r="TJG8" s="655"/>
      <c r="TJH8" s="655"/>
      <c r="TJI8" s="655"/>
      <c r="TJJ8" s="655"/>
      <c r="TJK8" s="655"/>
      <c r="TJL8" s="655"/>
      <c r="TJM8" s="655"/>
      <c r="TJN8" s="655"/>
      <c r="TJO8" s="655"/>
      <c r="TJP8" s="655"/>
      <c r="TJQ8" s="655"/>
      <c r="TJR8" s="655"/>
      <c r="TJS8" s="655"/>
      <c r="TJT8" s="655"/>
      <c r="TJU8" s="655"/>
      <c r="TJV8" s="655"/>
      <c r="TJW8" s="655"/>
      <c r="TJX8" s="655"/>
      <c r="TJY8" s="655"/>
      <c r="TJZ8" s="655"/>
      <c r="TKA8" s="655"/>
      <c r="TKB8" s="655"/>
      <c r="TKC8" s="655"/>
      <c r="TKD8" s="655"/>
      <c r="TKE8" s="655"/>
      <c r="TKF8" s="655"/>
      <c r="TKG8" s="655"/>
      <c r="TKH8" s="655"/>
      <c r="TKI8" s="655"/>
      <c r="TKJ8" s="655"/>
      <c r="TKK8" s="655"/>
      <c r="TKL8" s="655"/>
      <c r="TKM8" s="655"/>
      <c r="TKN8" s="655"/>
      <c r="TKO8" s="655"/>
      <c r="TKP8" s="655"/>
      <c r="TKQ8" s="655"/>
      <c r="TKR8" s="655"/>
      <c r="TKS8" s="655"/>
      <c r="TKT8" s="655"/>
      <c r="TKU8" s="655"/>
      <c r="TKV8" s="655"/>
      <c r="TKW8" s="655"/>
      <c r="TKX8" s="655"/>
      <c r="TKY8" s="655"/>
      <c r="TKZ8" s="655"/>
      <c r="TLA8" s="655"/>
      <c r="TLB8" s="655"/>
      <c r="TLC8" s="655"/>
      <c r="TLD8" s="655"/>
      <c r="TLE8" s="655"/>
      <c r="TLF8" s="655"/>
      <c r="TLG8" s="655"/>
      <c r="TLH8" s="655"/>
      <c r="TLI8" s="655"/>
      <c r="TLJ8" s="655"/>
      <c r="TLK8" s="655"/>
      <c r="TLL8" s="655"/>
      <c r="TLM8" s="655"/>
      <c r="TLN8" s="655"/>
      <c r="TLO8" s="655"/>
      <c r="TLP8" s="655"/>
      <c r="TLQ8" s="655"/>
      <c r="TLR8" s="655"/>
      <c r="TLS8" s="655"/>
      <c r="TLT8" s="655"/>
      <c r="TLU8" s="655"/>
      <c r="TLV8" s="655"/>
      <c r="TLW8" s="655"/>
      <c r="TLX8" s="655"/>
      <c r="TLY8" s="655"/>
      <c r="TLZ8" s="655"/>
      <c r="TMA8" s="655"/>
      <c r="TMB8" s="655"/>
      <c r="TMC8" s="655"/>
      <c r="TMD8" s="655"/>
      <c r="TME8" s="655"/>
      <c r="TMF8" s="655"/>
      <c r="TMG8" s="655"/>
      <c r="TMH8" s="655"/>
      <c r="TMI8" s="655"/>
      <c r="TMJ8" s="655"/>
      <c r="TMK8" s="655"/>
      <c r="TML8" s="655"/>
      <c r="TMM8" s="655"/>
      <c r="TMN8" s="655"/>
      <c r="TMO8" s="655"/>
      <c r="TMP8" s="655"/>
      <c r="TMQ8" s="655"/>
      <c r="TMR8" s="655"/>
      <c r="TMS8" s="655"/>
      <c r="TMT8" s="655"/>
      <c r="TMU8" s="655"/>
      <c r="TMV8" s="655"/>
      <c r="TMW8" s="655"/>
      <c r="TMX8" s="655"/>
      <c r="TMY8" s="655"/>
      <c r="TMZ8" s="655"/>
      <c r="TNA8" s="655"/>
      <c r="TNB8" s="655"/>
      <c r="TNC8" s="655"/>
      <c r="TND8" s="655"/>
      <c r="TNE8" s="655"/>
      <c r="TNF8" s="655"/>
      <c r="TNG8" s="655"/>
      <c r="TNH8" s="655"/>
      <c r="TNI8" s="655"/>
      <c r="TNJ8" s="655"/>
      <c r="TNK8" s="655"/>
      <c r="TNL8" s="655"/>
      <c r="TNM8" s="655"/>
      <c r="TNN8" s="655"/>
      <c r="TNO8" s="655"/>
      <c r="TNP8" s="655"/>
      <c r="TNQ8" s="655"/>
      <c r="TNR8" s="655"/>
      <c r="TNS8" s="655"/>
      <c r="TNT8" s="655"/>
      <c r="TNU8" s="655"/>
      <c r="TNV8" s="655"/>
      <c r="TNW8" s="655"/>
      <c r="TNX8" s="655"/>
      <c r="TNY8" s="655"/>
      <c r="TNZ8" s="655"/>
      <c r="TOA8" s="655"/>
      <c r="TOB8" s="655"/>
      <c r="TOC8" s="655"/>
      <c r="TOD8" s="655"/>
      <c r="TOE8" s="655"/>
      <c r="TOF8" s="655"/>
      <c r="TOG8" s="655"/>
      <c r="TOH8" s="655"/>
      <c r="TOI8" s="655"/>
      <c r="TOJ8" s="655"/>
      <c r="TOK8" s="655"/>
      <c r="TOL8" s="655"/>
      <c r="TOM8" s="655"/>
      <c r="TON8" s="655"/>
      <c r="TOO8" s="655"/>
      <c r="TOP8" s="655"/>
      <c r="TOQ8" s="655"/>
      <c r="TOR8" s="655"/>
      <c r="TOS8" s="655"/>
      <c r="TOT8" s="655"/>
      <c r="TOU8" s="655"/>
      <c r="TOV8" s="655"/>
      <c r="TOW8" s="655"/>
      <c r="TOX8" s="655"/>
      <c r="TOY8" s="655"/>
      <c r="TOZ8" s="655"/>
      <c r="TPA8" s="655"/>
      <c r="TPB8" s="655"/>
      <c r="TPC8" s="655"/>
      <c r="TPD8" s="655"/>
      <c r="TPE8" s="655"/>
      <c r="TPF8" s="655"/>
      <c r="TPG8" s="655"/>
      <c r="TPH8" s="655"/>
      <c r="TPI8" s="655"/>
      <c r="TPJ8" s="655"/>
      <c r="TPK8" s="655"/>
      <c r="TPL8" s="655"/>
      <c r="TPM8" s="655"/>
      <c r="TPN8" s="655"/>
      <c r="TPO8" s="655"/>
      <c r="TPP8" s="655"/>
      <c r="TPQ8" s="655"/>
      <c r="TPR8" s="655"/>
      <c r="TPS8" s="655"/>
      <c r="TPT8" s="655"/>
      <c r="TPU8" s="655"/>
      <c r="TPV8" s="655"/>
      <c r="TPW8" s="655"/>
      <c r="TPX8" s="655"/>
      <c r="TPY8" s="655"/>
      <c r="TPZ8" s="655"/>
      <c r="TQA8" s="655"/>
      <c r="TQB8" s="655"/>
      <c r="TQC8" s="655"/>
      <c r="TQD8" s="655"/>
      <c r="TQE8" s="655"/>
      <c r="TQF8" s="655"/>
      <c r="TQG8" s="655"/>
      <c r="TQH8" s="655"/>
      <c r="TQI8" s="655"/>
      <c r="TQJ8" s="655"/>
      <c r="TQK8" s="655"/>
      <c r="TQL8" s="655"/>
      <c r="TQM8" s="655"/>
      <c r="TQN8" s="655"/>
      <c r="TQO8" s="655"/>
      <c r="TQP8" s="655"/>
      <c r="TQQ8" s="655"/>
      <c r="TQR8" s="655"/>
      <c r="TQS8" s="655"/>
      <c r="TQT8" s="655"/>
      <c r="TQU8" s="655"/>
      <c r="TQV8" s="655"/>
      <c r="TQW8" s="655"/>
      <c r="TQX8" s="655"/>
      <c r="TQY8" s="655"/>
      <c r="TQZ8" s="655"/>
      <c r="TRA8" s="655"/>
      <c r="TRB8" s="655"/>
      <c r="TRC8" s="655"/>
      <c r="TRD8" s="655"/>
      <c r="TRE8" s="655"/>
      <c r="TRF8" s="655"/>
      <c r="TRG8" s="655"/>
      <c r="TRH8" s="655"/>
      <c r="TRI8" s="655"/>
      <c r="TRJ8" s="655"/>
      <c r="TRK8" s="655"/>
      <c r="TRL8" s="655"/>
      <c r="TRM8" s="655"/>
      <c r="TRN8" s="655"/>
      <c r="TRO8" s="655"/>
      <c r="TRP8" s="655"/>
      <c r="TRQ8" s="655"/>
      <c r="TRR8" s="655"/>
      <c r="TRS8" s="655"/>
      <c r="TRT8" s="655"/>
      <c r="TRU8" s="655"/>
      <c r="TRV8" s="655"/>
      <c r="TRW8" s="655"/>
      <c r="TRX8" s="655"/>
      <c r="TRY8" s="655"/>
      <c r="TRZ8" s="655"/>
      <c r="TSA8" s="655"/>
      <c r="TSB8" s="655"/>
      <c r="TSC8" s="655"/>
      <c r="TSD8" s="655"/>
      <c r="TSE8" s="655"/>
      <c r="TSF8" s="655"/>
      <c r="TSG8" s="655"/>
      <c r="TSH8" s="655"/>
      <c r="TSI8" s="655"/>
      <c r="TSJ8" s="655"/>
      <c r="TSK8" s="655"/>
      <c r="TSL8" s="655"/>
      <c r="TSM8" s="655"/>
      <c r="TSN8" s="655"/>
      <c r="TSO8" s="655"/>
      <c r="TSP8" s="655"/>
      <c r="TSQ8" s="655"/>
      <c r="TSR8" s="655"/>
      <c r="TSS8" s="655"/>
      <c r="TST8" s="655"/>
      <c r="TSU8" s="655"/>
      <c r="TSV8" s="655"/>
      <c r="TSW8" s="655"/>
      <c r="TSX8" s="655"/>
      <c r="TSY8" s="655"/>
      <c r="TSZ8" s="655"/>
      <c r="TTA8" s="655"/>
      <c r="TTB8" s="655"/>
      <c r="TTC8" s="655"/>
      <c r="TTD8" s="655"/>
      <c r="TTE8" s="655"/>
      <c r="TTF8" s="655"/>
      <c r="TTG8" s="655"/>
      <c r="TTH8" s="655"/>
      <c r="TTI8" s="655"/>
      <c r="TTJ8" s="655"/>
      <c r="TTK8" s="655"/>
      <c r="TTL8" s="655"/>
      <c r="TTM8" s="655"/>
      <c r="TTN8" s="655"/>
      <c r="TTO8" s="655"/>
      <c r="TTP8" s="655"/>
      <c r="TTQ8" s="655"/>
      <c r="TTR8" s="655"/>
      <c r="TTS8" s="655"/>
      <c r="TTT8" s="655"/>
      <c r="TTU8" s="655"/>
      <c r="TTV8" s="655"/>
      <c r="TTW8" s="655"/>
      <c r="TTX8" s="655"/>
      <c r="TTY8" s="655"/>
      <c r="TTZ8" s="655"/>
      <c r="TUA8" s="655"/>
      <c r="TUB8" s="655"/>
      <c r="TUC8" s="655"/>
      <c r="TUD8" s="655"/>
      <c r="TUE8" s="655"/>
      <c r="TUF8" s="655"/>
      <c r="TUG8" s="655"/>
      <c r="TUH8" s="655"/>
      <c r="TUI8" s="655"/>
      <c r="TUJ8" s="655"/>
      <c r="TUK8" s="655"/>
      <c r="TUL8" s="655"/>
      <c r="TUM8" s="655"/>
      <c r="TUN8" s="655"/>
      <c r="TUO8" s="655"/>
      <c r="TUP8" s="655"/>
      <c r="TUQ8" s="655"/>
      <c r="TUR8" s="655"/>
      <c r="TUS8" s="655"/>
      <c r="TUT8" s="655"/>
      <c r="TUU8" s="655"/>
      <c r="TUV8" s="655"/>
      <c r="TUW8" s="655"/>
      <c r="TUX8" s="655"/>
      <c r="TUY8" s="655"/>
      <c r="TUZ8" s="655"/>
      <c r="TVA8" s="655"/>
      <c r="TVB8" s="655"/>
      <c r="TVC8" s="655"/>
      <c r="TVD8" s="655"/>
      <c r="TVE8" s="655"/>
      <c r="TVF8" s="655"/>
      <c r="TVG8" s="655"/>
      <c r="TVH8" s="655"/>
      <c r="TVI8" s="655"/>
      <c r="TVJ8" s="655"/>
      <c r="TVK8" s="655"/>
      <c r="TVL8" s="655"/>
      <c r="TVM8" s="655"/>
      <c r="TVN8" s="655"/>
      <c r="TVO8" s="655"/>
      <c r="TVP8" s="655"/>
      <c r="TVQ8" s="655"/>
      <c r="TVR8" s="655"/>
      <c r="TVS8" s="655"/>
      <c r="TVT8" s="655"/>
      <c r="TVU8" s="655"/>
      <c r="TVV8" s="655"/>
      <c r="TVW8" s="655"/>
      <c r="TVX8" s="655"/>
      <c r="TVY8" s="655"/>
      <c r="TVZ8" s="655"/>
      <c r="TWA8" s="655"/>
      <c r="TWB8" s="655"/>
      <c r="TWC8" s="655"/>
      <c r="TWD8" s="655"/>
      <c r="TWE8" s="655"/>
      <c r="TWF8" s="655"/>
      <c r="TWG8" s="655"/>
      <c r="TWH8" s="655"/>
      <c r="TWI8" s="655"/>
      <c r="TWJ8" s="655"/>
      <c r="TWK8" s="655"/>
      <c r="TWL8" s="655"/>
      <c r="TWM8" s="655"/>
      <c r="TWN8" s="655"/>
      <c r="TWO8" s="655"/>
      <c r="TWP8" s="655"/>
      <c r="TWQ8" s="655"/>
      <c r="TWR8" s="655"/>
      <c r="TWS8" s="655"/>
      <c r="TWT8" s="655"/>
      <c r="TWU8" s="655"/>
      <c r="TWV8" s="655"/>
      <c r="TWW8" s="655"/>
      <c r="TWX8" s="655"/>
      <c r="TWY8" s="655"/>
      <c r="TWZ8" s="655"/>
      <c r="TXA8" s="655"/>
      <c r="TXB8" s="655"/>
      <c r="TXC8" s="655"/>
      <c r="TXD8" s="655"/>
      <c r="TXE8" s="655"/>
      <c r="TXF8" s="655"/>
      <c r="TXG8" s="655"/>
      <c r="TXH8" s="655"/>
      <c r="TXI8" s="655"/>
      <c r="TXJ8" s="655"/>
      <c r="TXK8" s="655"/>
      <c r="TXL8" s="655"/>
      <c r="TXM8" s="655"/>
      <c r="TXN8" s="655"/>
      <c r="TXO8" s="655"/>
      <c r="TXP8" s="655"/>
      <c r="TXQ8" s="655"/>
      <c r="TXR8" s="655"/>
      <c r="TXS8" s="655"/>
      <c r="TXT8" s="655"/>
      <c r="TXU8" s="655"/>
      <c r="TXV8" s="655"/>
      <c r="TXW8" s="655"/>
      <c r="TXX8" s="655"/>
      <c r="TXY8" s="655"/>
      <c r="TXZ8" s="655"/>
      <c r="TYA8" s="655"/>
      <c r="TYB8" s="655"/>
      <c r="TYC8" s="655"/>
      <c r="TYD8" s="655"/>
      <c r="TYE8" s="655"/>
      <c r="TYF8" s="655"/>
      <c r="TYG8" s="655"/>
      <c r="TYH8" s="655"/>
      <c r="TYI8" s="655"/>
      <c r="TYJ8" s="655"/>
      <c r="TYK8" s="655"/>
      <c r="TYL8" s="655"/>
      <c r="TYM8" s="655"/>
      <c r="TYN8" s="655"/>
      <c r="TYO8" s="655"/>
      <c r="TYP8" s="655"/>
      <c r="TYQ8" s="655"/>
      <c r="TYR8" s="655"/>
      <c r="TYS8" s="655"/>
      <c r="TYT8" s="655"/>
      <c r="TYU8" s="655"/>
      <c r="TYV8" s="655"/>
      <c r="TYW8" s="655"/>
      <c r="TYX8" s="655"/>
      <c r="TYY8" s="655"/>
      <c r="TYZ8" s="655"/>
      <c r="TZA8" s="655"/>
      <c r="TZB8" s="655"/>
      <c r="TZC8" s="655"/>
      <c r="TZD8" s="655"/>
      <c r="TZE8" s="655"/>
      <c r="TZF8" s="655"/>
      <c r="TZG8" s="655"/>
      <c r="TZH8" s="655"/>
      <c r="TZI8" s="655"/>
      <c r="TZJ8" s="655"/>
      <c r="TZK8" s="655"/>
      <c r="TZL8" s="655"/>
      <c r="TZM8" s="655"/>
      <c r="TZN8" s="655"/>
      <c r="TZO8" s="655"/>
      <c r="TZP8" s="655"/>
      <c r="TZQ8" s="655"/>
      <c r="TZR8" s="655"/>
      <c r="TZS8" s="655"/>
      <c r="TZT8" s="655"/>
      <c r="TZU8" s="655"/>
      <c r="TZV8" s="655"/>
      <c r="TZW8" s="655"/>
      <c r="TZX8" s="655"/>
      <c r="TZY8" s="655"/>
      <c r="TZZ8" s="655"/>
      <c r="UAA8" s="655"/>
      <c r="UAB8" s="655"/>
      <c r="UAC8" s="655"/>
      <c r="UAD8" s="655"/>
      <c r="UAE8" s="655"/>
      <c r="UAF8" s="655"/>
      <c r="UAG8" s="655"/>
      <c r="UAH8" s="655"/>
      <c r="UAI8" s="655"/>
      <c r="UAJ8" s="655"/>
      <c r="UAK8" s="655"/>
      <c r="UAL8" s="655"/>
      <c r="UAM8" s="655"/>
      <c r="UAN8" s="655"/>
      <c r="UAO8" s="655"/>
      <c r="UAP8" s="655"/>
      <c r="UAQ8" s="655"/>
      <c r="UAR8" s="655"/>
      <c r="UAS8" s="655"/>
      <c r="UAT8" s="655"/>
      <c r="UAU8" s="655"/>
      <c r="UAV8" s="655"/>
      <c r="UAW8" s="655"/>
      <c r="UAX8" s="655"/>
      <c r="UAY8" s="655"/>
      <c r="UAZ8" s="655"/>
      <c r="UBA8" s="655"/>
      <c r="UBB8" s="655"/>
      <c r="UBC8" s="655"/>
      <c r="UBD8" s="655"/>
      <c r="UBE8" s="655"/>
      <c r="UBF8" s="655"/>
      <c r="UBG8" s="655"/>
      <c r="UBH8" s="655"/>
      <c r="UBI8" s="655"/>
      <c r="UBJ8" s="655"/>
      <c r="UBK8" s="655"/>
      <c r="UBL8" s="655"/>
      <c r="UBM8" s="655"/>
      <c r="UBN8" s="655"/>
      <c r="UBO8" s="655"/>
      <c r="UBP8" s="655"/>
      <c r="UBQ8" s="655"/>
      <c r="UBR8" s="655"/>
      <c r="UBS8" s="655"/>
      <c r="UBT8" s="655"/>
      <c r="UBU8" s="655"/>
      <c r="UBV8" s="655"/>
      <c r="UBW8" s="655"/>
      <c r="UBX8" s="655"/>
      <c r="UBY8" s="655"/>
      <c r="UBZ8" s="655"/>
      <c r="UCA8" s="655"/>
      <c r="UCB8" s="655"/>
      <c r="UCC8" s="655"/>
      <c r="UCD8" s="655"/>
      <c r="UCE8" s="655"/>
      <c r="UCF8" s="655"/>
      <c r="UCG8" s="655"/>
      <c r="UCH8" s="655"/>
      <c r="UCI8" s="655"/>
      <c r="UCJ8" s="655"/>
      <c r="UCK8" s="655"/>
      <c r="UCL8" s="655"/>
      <c r="UCM8" s="655"/>
      <c r="UCN8" s="655"/>
      <c r="UCO8" s="655"/>
      <c r="UCP8" s="655"/>
      <c r="UCQ8" s="655"/>
      <c r="UCR8" s="655"/>
      <c r="UCS8" s="655"/>
      <c r="UCT8" s="655"/>
      <c r="UCU8" s="655"/>
      <c r="UCV8" s="655"/>
      <c r="UCW8" s="655"/>
      <c r="UCX8" s="655"/>
      <c r="UCY8" s="655"/>
      <c r="UCZ8" s="655"/>
      <c r="UDA8" s="655"/>
      <c r="UDB8" s="655"/>
      <c r="UDC8" s="655"/>
      <c r="UDD8" s="655"/>
      <c r="UDE8" s="655"/>
      <c r="UDF8" s="655"/>
      <c r="UDG8" s="655"/>
      <c r="UDH8" s="655"/>
      <c r="UDI8" s="655"/>
      <c r="UDJ8" s="655"/>
      <c r="UDK8" s="655"/>
      <c r="UDL8" s="655"/>
      <c r="UDM8" s="655"/>
      <c r="UDN8" s="655"/>
      <c r="UDO8" s="655"/>
      <c r="UDP8" s="655"/>
      <c r="UDQ8" s="655"/>
      <c r="UDR8" s="655"/>
      <c r="UDS8" s="655"/>
      <c r="UDT8" s="655"/>
      <c r="UDU8" s="655"/>
      <c r="UDV8" s="655"/>
      <c r="UDW8" s="655"/>
      <c r="UDX8" s="655"/>
      <c r="UDY8" s="655"/>
      <c r="UDZ8" s="655"/>
      <c r="UEA8" s="655"/>
      <c r="UEB8" s="655"/>
      <c r="UEC8" s="655"/>
      <c r="UED8" s="655"/>
      <c r="UEE8" s="655"/>
      <c r="UEF8" s="655"/>
      <c r="UEG8" s="655"/>
      <c r="UEH8" s="655"/>
      <c r="UEI8" s="655"/>
      <c r="UEJ8" s="655"/>
      <c r="UEK8" s="655"/>
      <c r="UEL8" s="655"/>
      <c r="UEM8" s="655"/>
      <c r="UEN8" s="655"/>
      <c r="UEO8" s="655"/>
      <c r="UEP8" s="655"/>
      <c r="UEQ8" s="655"/>
      <c r="UER8" s="655"/>
      <c r="UES8" s="655"/>
      <c r="UET8" s="655"/>
      <c r="UEU8" s="655"/>
      <c r="UEV8" s="655"/>
      <c r="UEW8" s="655"/>
      <c r="UEX8" s="655"/>
      <c r="UEY8" s="655"/>
      <c r="UEZ8" s="655"/>
      <c r="UFA8" s="655"/>
      <c r="UFB8" s="655"/>
      <c r="UFC8" s="655"/>
      <c r="UFD8" s="655"/>
      <c r="UFE8" s="655"/>
      <c r="UFF8" s="655"/>
      <c r="UFG8" s="655"/>
      <c r="UFH8" s="655"/>
      <c r="UFI8" s="655"/>
      <c r="UFJ8" s="655"/>
      <c r="UFK8" s="655"/>
      <c r="UFL8" s="655"/>
      <c r="UFM8" s="655"/>
      <c r="UFN8" s="655"/>
      <c r="UFO8" s="655"/>
      <c r="UFP8" s="655"/>
      <c r="UFQ8" s="655"/>
      <c r="UFR8" s="655"/>
      <c r="UFS8" s="655"/>
      <c r="UFT8" s="655"/>
      <c r="UFU8" s="655"/>
      <c r="UFV8" s="655"/>
      <c r="UFW8" s="655"/>
      <c r="UFX8" s="655"/>
      <c r="UFY8" s="655"/>
      <c r="UFZ8" s="655"/>
      <c r="UGA8" s="655"/>
      <c r="UGB8" s="655"/>
      <c r="UGC8" s="655"/>
      <c r="UGD8" s="655"/>
      <c r="UGE8" s="655"/>
      <c r="UGF8" s="655"/>
      <c r="UGG8" s="655"/>
      <c r="UGH8" s="655"/>
      <c r="UGI8" s="655"/>
      <c r="UGJ8" s="655"/>
      <c r="UGK8" s="655"/>
      <c r="UGL8" s="655"/>
      <c r="UGM8" s="655"/>
      <c r="UGN8" s="655"/>
      <c r="UGO8" s="655"/>
      <c r="UGP8" s="655"/>
      <c r="UGQ8" s="655"/>
      <c r="UGR8" s="655"/>
      <c r="UGS8" s="655"/>
      <c r="UGT8" s="655"/>
      <c r="UGU8" s="655"/>
      <c r="UGV8" s="655"/>
      <c r="UGW8" s="655"/>
      <c r="UGX8" s="655"/>
      <c r="UGY8" s="655"/>
      <c r="UGZ8" s="655"/>
      <c r="UHA8" s="655"/>
      <c r="UHB8" s="655"/>
      <c r="UHC8" s="655"/>
      <c r="UHD8" s="655"/>
      <c r="UHE8" s="655"/>
      <c r="UHF8" s="655"/>
      <c r="UHG8" s="655"/>
      <c r="UHH8" s="655"/>
      <c r="UHI8" s="655"/>
      <c r="UHJ8" s="655"/>
      <c r="UHK8" s="655"/>
      <c r="UHL8" s="655"/>
      <c r="UHM8" s="655"/>
      <c r="UHN8" s="655"/>
      <c r="UHO8" s="655"/>
      <c r="UHP8" s="655"/>
      <c r="UHQ8" s="655"/>
      <c r="UHR8" s="655"/>
      <c r="UHS8" s="655"/>
      <c r="UHT8" s="655"/>
      <c r="UHU8" s="655"/>
      <c r="UHV8" s="655"/>
      <c r="UHW8" s="655"/>
      <c r="UHX8" s="655"/>
      <c r="UHY8" s="655"/>
      <c r="UHZ8" s="655"/>
      <c r="UIA8" s="655"/>
      <c r="UIB8" s="655"/>
      <c r="UIC8" s="655"/>
      <c r="UID8" s="655"/>
      <c r="UIE8" s="655"/>
      <c r="UIF8" s="655"/>
      <c r="UIG8" s="655"/>
      <c r="UIH8" s="655"/>
      <c r="UII8" s="655"/>
      <c r="UIJ8" s="655"/>
      <c r="UIK8" s="655"/>
      <c r="UIL8" s="655"/>
      <c r="UIM8" s="655"/>
      <c r="UIN8" s="655"/>
      <c r="UIO8" s="655"/>
      <c r="UIP8" s="655"/>
      <c r="UIQ8" s="655"/>
      <c r="UIR8" s="655"/>
      <c r="UIS8" s="655"/>
      <c r="UIT8" s="655"/>
      <c r="UIU8" s="655"/>
      <c r="UIV8" s="655"/>
      <c r="UIW8" s="655"/>
      <c r="UIX8" s="655"/>
      <c r="UIY8" s="655"/>
      <c r="UIZ8" s="655"/>
      <c r="UJA8" s="655"/>
      <c r="UJB8" s="655"/>
      <c r="UJC8" s="655"/>
      <c r="UJD8" s="655"/>
      <c r="UJE8" s="655"/>
      <c r="UJF8" s="655"/>
      <c r="UJG8" s="655"/>
      <c r="UJH8" s="655"/>
      <c r="UJI8" s="655"/>
      <c r="UJJ8" s="655"/>
      <c r="UJK8" s="655"/>
      <c r="UJL8" s="655"/>
      <c r="UJM8" s="655"/>
      <c r="UJN8" s="655"/>
      <c r="UJO8" s="655"/>
      <c r="UJP8" s="655"/>
      <c r="UJQ8" s="655"/>
      <c r="UJR8" s="655"/>
      <c r="UJS8" s="655"/>
      <c r="UJT8" s="655"/>
      <c r="UJU8" s="655"/>
      <c r="UJV8" s="655"/>
      <c r="UJW8" s="655"/>
      <c r="UJX8" s="655"/>
      <c r="UJY8" s="655"/>
      <c r="UJZ8" s="655"/>
      <c r="UKA8" s="655"/>
      <c r="UKB8" s="655"/>
      <c r="UKC8" s="655"/>
      <c r="UKD8" s="655"/>
      <c r="UKE8" s="655"/>
      <c r="UKF8" s="655"/>
      <c r="UKG8" s="655"/>
      <c r="UKH8" s="655"/>
      <c r="UKI8" s="655"/>
      <c r="UKJ8" s="655"/>
      <c r="UKK8" s="655"/>
      <c r="UKL8" s="655"/>
      <c r="UKM8" s="655"/>
      <c r="UKN8" s="655"/>
      <c r="UKO8" s="655"/>
      <c r="UKP8" s="655"/>
      <c r="UKQ8" s="655"/>
      <c r="UKR8" s="655"/>
      <c r="UKS8" s="655"/>
      <c r="UKT8" s="655"/>
      <c r="UKU8" s="655"/>
      <c r="UKV8" s="655"/>
      <c r="UKW8" s="655"/>
      <c r="UKX8" s="655"/>
      <c r="UKY8" s="655"/>
      <c r="UKZ8" s="655"/>
      <c r="ULA8" s="655"/>
      <c r="ULB8" s="655"/>
      <c r="ULC8" s="655"/>
      <c r="ULD8" s="655"/>
      <c r="ULE8" s="655"/>
      <c r="ULF8" s="655"/>
      <c r="ULG8" s="655"/>
      <c r="ULH8" s="655"/>
      <c r="ULI8" s="655"/>
      <c r="ULJ8" s="655"/>
      <c r="ULK8" s="655"/>
      <c r="ULL8" s="655"/>
      <c r="ULM8" s="655"/>
      <c r="ULN8" s="655"/>
      <c r="ULO8" s="655"/>
      <c r="ULP8" s="655"/>
      <c r="ULQ8" s="655"/>
      <c r="ULR8" s="655"/>
      <c r="ULS8" s="655"/>
      <c r="ULT8" s="655"/>
      <c r="ULU8" s="655"/>
      <c r="ULV8" s="655"/>
      <c r="ULW8" s="655"/>
      <c r="ULX8" s="655"/>
      <c r="ULY8" s="655"/>
      <c r="ULZ8" s="655"/>
      <c r="UMA8" s="655"/>
      <c r="UMB8" s="655"/>
      <c r="UMC8" s="655"/>
      <c r="UMD8" s="655"/>
      <c r="UME8" s="655"/>
      <c r="UMF8" s="655"/>
      <c r="UMG8" s="655"/>
      <c r="UMH8" s="655"/>
      <c r="UMI8" s="655"/>
      <c r="UMJ8" s="655"/>
      <c r="UMK8" s="655"/>
      <c r="UML8" s="655"/>
      <c r="UMM8" s="655"/>
      <c r="UMN8" s="655"/>
      <c r="UMO8" s="655"/>
      <c r="UMP8" s="655"/>
      <c r="UMQ8" s="655"/>
      <c r="UMR8" s="655"/>
      <c r="UMS8" s="655"/>
      <c r="UMT8" s="655"/>
      <c r="UMU8" s="655"/>
      <c r="UMV8" s="655"/>
      <c r="UMW8" s="655"/>
      <c r="UMX8" s="655"/>
      <c r="UMY8" s="655"/>
      <c r="UMZ8" s="655"/>
      <c r="UNA8" s="655"/>
      <c r="UNB8" s="655"/>
      <c r="UNC8" s="655"/>
      <c r="UND8" s="655"/>
      <c r="UNE8" s="655"/>
      <c r="UNF8" s="655"/>
      <c r="UNG8" s="655"/>
      <c r="UNH8" s="655"/>
      <c r="UNI8" s="655"/>
      <c r="UNJ8" s="655"/>
      <c r="UNK8" s="655"/>
      <c r="UNL8" s="655"/>
      <c r="UNM8" s="655"/>
      <c r="UNN8" s="655"/>
      <c r="UNO8" s="655"/>
      <c r="UNP8" s="655"/>
      <c r="UNQ8" s="655"/>
      <c r="UNR8" s="655"/>
      <c r="UNS8" s="655"/>
      <c r="UNT8" s="655"/>
      <c r="UNU8" s="655"/>
      <c r="UNV8" s="655"/>
      <c r="UNW8" s="655"/>
      <c r="UNX8" s="655"/>
      <c r="UNY8" s="655"/>
      <c r="UNZ8" s="655"/>
      <c r="UOA8" s="655"/>
      <c r="UOB8" s="655"/>
      <c r="UOC8" s="655"/>
      <c r="UOD8" s="655"/>
      <c r="UOE8" s="655"/>
      <c r="UOF8" s="655"/>
      <c r="UOG8" s="655"/>
      <c r="UOH8" s="655"/>
      <c r="UOI8" s="655"/>
      <c r="UOJ8" s="655"/>
      <c r="UOK8" s="655"/>
      <c r="UOL8" s="655"/>
      <c r="UOM8" s="655"/>
      <c r="UON8" s="655"/>
      <c r="UOO8" s="655"/>
      <c r="UOP8" s="655"/>
      <c r="UOQ8" s="655"/>
      <c r="UOR8" s="655"/>
      <c r="UOS8" s="655"/>
      <c r="UOT8" s="655"/>
      <c r="UOU8" s="655"/>
      <c r="UOV8" s="655"/>
      <c r="UOW8" s="655"/>
      <c r="UOX8" s="655"/>
      <c r="UOY8" s="655"/>
      <c r="UOZ8" s="655"/>
      <c r="UPA8" s="655"/>
      <c r="UPB8" s="655"/>
      <c r="UPC8" s="655"/>
      <c r="UPD8" s="655"/>
      <c r="UPE8" s="655"/>
      <c r="UPF8" s="655"/>
      <c r="UPG8" s="655"/>
      <c r="UPH8" s="655"/>
      <c r="UPI8" s="655"/>
      <c r="UPJ8" s="655"/>
      <c r="UPK8" s="655"/>
      <c r="UPL8" s="655"/>
      <c r="UPM8" s="655"/>
      <c r="UPN8" s="655"/>
      <c r="UPO8" s="655"/>
      <c r="UPP8" s="655"/>
      <c r="UPQ8" s="655"/>
      <c r="UPR8" s="655"/>
      <c r="UPS8" s="655"/>
      <c r="UPT8" s="655"/>
      <c r="UPU8" s="655"/>
      <c r="UPV8" s="655"/>
      <c r="UPW8" s="655"/>
      <c r="UPX8" s="655"/>
      <c r="UPY8" s="655"/>
      <c r="UPZ8" s="655"/>
      <c r="UQA8" s="655"/>
      <c r="UQB8" s="655"/>
      <c r="UQC8" s="655"/>
      <c r="UQD8" s="655"/>
      <c r="UQE8" s="655"/>
      <c r="UQF8" s="655"/>
      <c r="UQG8" s="655"/>
      <c r="UQH8" s="655"/>
      <c r="UQI8" s="655"/>
      <c r="UQJ8" s="655"/>
      <c r="UQK8" s="655"/>
      <c r="UQL8" s="655"/>
      <c r="UQM8" s="655"/>
      <c r="UQN8" s="655"/>
      <c r="UQO8" s="655"/>
      <c r="UQP8" s="655"/>
      <c r="UQQ8" s="655"/>
      <c r="UQR8" s="655"/>
      <c r="UQS8" s="655"/>
      <c r="UQT8" s="655"/>
      <c r="UQU8" s="655"/>
      <c r="UQV8" s="655"/>
      <c r="UQW8" s="655"/>
      <c r="UQX8" s="655"/>
      <c r="UQY8" s="655"/>
      <c r="UQZ8" s="655"/>
      <c r="URA8" s="655"/>
      <c r="URB8" s="655"/>
      <c r="URC8" s="655"/>
      <c r="URD8" s="655"/>
      <c r="URE8" s="655"/>
      <c r="URF8" s="655"/>
      <c r="URG8" s="655"/>
      <c r="URH8" s="655"/>
      <c r="URI8" s="655"/>
      <c r="URJ8" s="655"/>
      <c r="URK8" s="655"/>
      <c r="URL8" s="655"/>
      <c r="URM8" s="655"/>
      <c r="URN8" s="655"/>
      <c r="URO8" s="655"/>
      <c r="URP8" s="655"/>
      <c r="URQ8" s="655"/>
      <c r="URR8" s="655"/>
      <c r="URS8" s="655"/>
      <c r="URT8" s="655"/>
      <c r="URU8" s="655"/>
      <c r="URV8" s="655"/>
      <c r="URW8" s="655"/>
      <c r="URX8" s="655"/>
      <c r="URY8" s="655"/>
      <c r="URZ8" s="655"/>
      <c r="USA8" s="655"/>
      <c r="USB8" s="655"/>
      <c r="USC8" s="655"/>
      <c r="USD8" s="655"/>
      <c r="USE8" s="655"/>
      <c r="USF8" s="655"/>
      <c r="USG8" s="655"/>
      <c r="USH8" s="655"/>
      <c r="USI8" s="655"/>
      <c r="USJ8" s="655"/>
      <c r="USK8" s="655"/>
      <c r="USL8" s="655"/>
      <c r="USM8" s="655"/>
      <c r="USN8" s="655"/>
      <c r="USO8" s="655"/>
      <c r="USP8" s="655"/>
      <c r="USQ8" s="655"/>
      <c r="USR8" s="655"/>
      <c r="USS8" s="655"/>
      <c r="UST8" s="655"/>
      <c r="USU8" s="655"/>
      <c r="USV8" s="655"/>
      <c r="USW8" s="655"/>
      <c r="USX8" s="655"/>
      <c r="USY8" s="655"/>
      <c r="USZ8" s="655"/>
      <c r="UTA8" s="655"/>
      <c r="UTB8" s="655"/>
      <c r="UTC8" s="655"/>
      <c r="UTD8" s="655"/>
      <c r="UTE8" s="655"/>
      <c r="UTF8" s="655"/>
      <c r="UTG8" s="655"/>
      <c r="UTH8" s="655"/>
      <c r="UTI8" s="655"/>
      <c r="UTJ8" s="655"/>
      <c r="UTK8" s="655"/>
      <c r="UTL8" s="655"/>
      <c r="UTM8" s="655"/>
      <c r="UTN8" s="655"/>
      <c r="UTO8" s="655"/>
      <c r="UTP8" s="655"/>
      <c r="UTQ8" s="655"/>
      <c r="UTR8" s="655"/>
      <c r="UTS8" s="655"/>
      <c r="UTT8" s="655"/>
      <c r="UTU8" s="655"/>
      <c r="UTV8" s="655"/>
      <c r="UTW8" s="655"/>
      <c r="UTX8" s="655"/>
      <c r="UTY8" s="655"/>
      <c r="UTZ8" s="655"/>
      <c r="UUA8" s="655"/>
      <c r="UUB8" s="655"/>
      <c r="UUC8" s="655"/>
      <c r="UUD8" s="655"/>
      <c r="UUE8" s="655"/>
      <c r="UUF8" s="655"/>
      <c r="UUG8" s="655"/>
      <c r="UUH8" s="655"/>
      <c r="UUI8" s="655"/>
      <c r="UUJ8" s="655"/>
      <c r="UUK8" s="655"/>
      <c r="UUL8" s="655"/>
      <c r="UUM8" s="655"/>
      <c r="UUN8" s="655"/>
      <c r="UUO8" s="655"/>
      <c r="UUP8" s="655"/>
      <c r="UUQ8" s="655"/>
      <c r="UUR8" s="655"/>
      <c r="UUS8" s="655"/>
      <c r="UUT8" s="655"/>
      <c r="UUU8" s="655"/>
      <c r="UUV8" s="655"/>
      <c r="UUW8" s="655"/>
      <c r="UUX8" s="655"/>
      <c r="UUY8" s="655"/>
      <c r="UUZ8" s="655"/>
      <c r="UVA8" s="655"/>
      <c r="UVB8" s="655"/>
      <c r="UVC8" s="655"/>
      <c r="UVD8" s="655"/>
      <c r="UVE8" s="655"/>
      <c r="UVF8" s="655"/>
      <c r="UVG8" s="655"/>
      <c r="UVH8" s="655"/>
      <c r="UVI8" s="655"/>
      <c r="UVJ8" s="655"/>
      <c r="UVK8" s="655"/>
      <c r="UVL8" s="655"/>
      <c r="UVM8" s="655"/>
      <c r="UVN8" s="655"/>
      <c r="UVO8" s="655"/>
      <c r="UVP8" s="655"/>
      <c r="UVQ8" s="655"/>
      <c r="UVR8" s="655"/>
      <c r="UVS8" s="655"/>
      <c r="UVT8" s="655"/>
      <c r="UVU8" s="655"/>
      <c r="UVV8" s="655"/>
      <c r="UVW8" s="655"/>
      <c r="UVX8" s="655"/>
      <c r="UVY8" s="655"/>
      <c r="UVZ8" s="655"/>
      <c r="UWA8" s="655"/>
      <c r="UWB8" s="655"/>
      <c r="UWC8" s="655"/>
      <c r="UWD8" s="655"/>
      <c r="UWE8" s="655"/>
      <c r="UWF8" s="655"/>
      <c r="UWG8" s="655"/>
      <c r="UWH8" s="655"/>
      <c r="UWI8" s="655"/>
      <c r="UWJ8" s="655"/>
      <c r="UWK8" s="655"/>
      <c r="UWL8" s="655"/>
      <c r="UWM8" s="655"/>
      <c r="UWN8" s="655"/>
      <c r="UWO8" s="655"/>
      <c r="UWP8" s="655"/>
      <c r="UWQ8" s="655"/>
      <c r="UWR8" s="655"/>
      <c r="UWS8" s="655"/>
      <c r="UWT8" s="655"/>
      <c r="UWU8" s="655"/>
      <c r="UWV8" s="655"/>
      <c r="UWW8" s="655"/>
      <c r="UWX8" s="655"/>
      <c r="UWY8" s="655"/>
      <c r="UWZ8" s="655"/>
      <c r="UXA8" s="655"/>
      <c r="UXB8" s="655"/>
      <c r="UXC8" s="655"/>
      <c r="UXD8" s="655"/>
      <c r="UXE8" s="655"/>
      <c r="UXF8" s="655"/>
      <c r="UXG8" s="655"/>
      <c r="UXH8" s="655"/>
      <c r="UXI8" s="655"/>
      <c r="UXJ8" s="655"/>
      <c r="UXK8" s="655"/>
      <c r="UXL8" s="655"/>
      <c r="UXM8" s="655"/>
      <c r="UXN8" s="655"/>
      <c r="UXO8" s="655"/>
      <c r="UXP8" s="655"/>
      <c r="UXQ8" s="655"/>
      <c r="UXR8" s="655"/>
      <c r="UXS8" s="655"/>
      <c r="UXT8" s="655"/>
      <c r="UXU8" s="655"/>
      <c r="UXV8" s="655"/>
      <c r="UXW8" s="655"/>
      <c r="UXX8" s="655"/>
      <c r="UXY8" s="655"/>
      <c r="UXZ8" s="655"/>
      <c r="UYA8" s="655"/>
      <c r="UYB8" s="655"/>
      <c r="UYC8" s="655"/>
      <c r="UYD8" s="655"/>
      <c r="UYE8" s="655"/>
      <c r="UYF8" s="655"/>
      <c r="UYG8" s="655"/>
      <c r="UYH8" s="655"/>
      <c r="UYI8" s="655"/>
      <c r="UYJ8" s="655"/>
      <c r="UYK8" s="655"/>
      <c r="UYL8" s="655"/>
      <c r="UYM8" s="655"/>
      <c r="UYN8" s="655"/>
      <c r="UYO8" s="655"/>
      <c r="UYP8" s="655"/>
      <c r="UYQ8" s="655"/>
      <c r="UYR8" s="655"/>
      <c r="UYS8" s="655"/>
      <c r="UYT8" s="655"/>
      <c r="UYU8" s="655"/>
      <c r="UYV8" s="655"/>
      <c r="UYW8" s="655"/>
      <c r="UYX8" s="655"/>
      <c r="UYY8" s="655"/>
      <c r="UYZ8" s="655"/>
      <c r="UZA8" s="655"/>
      <c r="UZB8" s="655"/>
      <c r="UZC8" s="655"/>
      <c r="UZD8" s="655"/>
      <c r="UZE8" s="655"/>
      <c r="UZF8" s="655"/>
      <c r="UZG8" s="655"/>
      <c r="UZH8" s="655"/>
      <c r="UZI8" s="655"/>
      <c r="UZJ8" s="655"/>
      <c r="UZK8" s="655"/>
      <c r="UZL8" s="655"/>
      <c r="UZM8" s="655"/>
      <c r="UZN8" s="655"/>
      <c r="UZO8" s="655"/>
      <c r="UZP8" s="655"/>
      <c r="UZQ8" s="655"/>
      <c r="UZR8" s="655"/>
      <c r="UZS8" s="655"/>
      <c r="UZT8" s="655"/>
      <c r="UZU8" s="655"/>
      <c r="UZV8" s="655"/>
      <c r="UZW8" s="655"/>
      <c r="UZX8" s="655"/>
      <c r="UZY8" s="655"/>
      <c r="UZZ8" s="655"/>
      <c r="VAA8" s="655"/>
      <c r="VAB8" s="655"/>
      <c r="VAC8" s="655"/>
      <c r="VAD8" s="655"/>
      <c r="VAE8" s="655"/>
      <c r="VAF8" s="655"/>
      <c r="VAG8" s="655"/>
      <c r="VAH8" s="655"/>
      <c r="VAI8" s="655"/>
      <c r="VAJ8" s="655"/>
      <c r="VAK8" s="655"/>
      <c r="VAL8" s="655"/>
      <c r="VAM8" s="655"/>
      <c r="VAN8" s="655"/>
      <c r="VAO8" s="655"/>
      <c r="VAP8" s="655"/>
      <c r="VAQ8" s="655"/>
      <c r="VAR8" s="655"/>
      <c r="VAS8" s="655"/>
      <c r="VAT8" s="655"/>
      <c r="VAU8" s="655"/>
      <c r="VAV8" s="655"/>
      <c r="VAW8" s="655"/>
      <c r="VAX8" s="655"/>
      <c r="VAY8" s="655"/>
      <c r="VAZ8" s="655"/>
      <c r="VBA8" s="655"/>
      <c r="VBB8" s="655"/>
      <c r="VBC8" s="655"/>
      <c r="VBD8" s="655"/>
      <c r="VBE8" s="655"/>
      <c r="VBF8" s="655"/>
      <c r="VBG8" s="655"/>
      <c r="VBH8" s="655"/>
      <c r="VBI8" s="655"/>
      <c r="VBJ8" s="655"/>
      <c r="VBK8" s="655"/>
      <c r="VBL8" s="655"/>
      <c r="VBM8" s="655"/>
      <c r="VBN8" s="655"/>
      <c r="VBO8" s="655"/>
      <c r="VBP8" s="655"/>
      <c r="VBQ8" s="655"/>
      <c r="VBR8" s="655"/>
      <c r="VBS8" s="655"/>
      <c r="VBT8" s="655"/>
      <c r="VBU8" s="655"/>
      <c r="VBV8" s="655"/>
      <c r="VBW8" s="655"/>
      <c r="VBX8" s="655"/>
      <c r="VBY8" s="655"/>
      <c r="VBZ8" s="655"/>
      <c r="VCA8" s="655"/>
      <c r="VCB8" s="655"/>
      <c r="VCC8" s="655"/>
      <c r="VCD8" s="655"/>
      <c r="VCE8" s="655"/>
      <c r="VCF8" s="655"/>
      <c r="VCG8" s="655"/>
      <c r="VCH8" s="655"/>
      <c r="VCI8" s="655"/>
      <c r="VCJ8" s="655"/>
      <c r="VCK8" s="655"/>
      <c r="VCL8" s="655"/>
      <c r="VCM8" s="655"/>
      <c r="VCN8" s="655"/>
      <c r="VCO8" s="655"/>
      <c r="VCP8" s="655"/>
      <c r="VCQ8" s="655"/>
      <c r="VCR8" s="655"/>
      <c r="VCS8" s="655"/>
      <c r="VCT8" s="655"/>
      <c r="VCU8" s="655"/>
      <c r="VCV8" s="655"/>
      <c r="VCW8" s="655"/>
      <c r="VCX8" s="655"/>
      <c r="VCY8" s="655"/>
      <c r="VCZ8" s="655"/>
      <c r="VDA8" s="655"/>
      <c r="VDB8" s="655"/>
      <c r="VDC8" s="655"/>
      <c r="VDD8" s="655"/>
      <c r="VDE8" s="655"/>
      <c r="VDF8" s="655"/>
      <c r="VDG8" s="655"/>
      <c r="VDH8" s="655"/>
      <c r="VDI8" s="655"/>
      <c r="VDJ8" s="655"/>
      <c r="VDK8" s="655"/>
      <c r="VDL8" s="655"/>
      <c r="VDM8" s="655"/>
      <c r="VDN8" s="655"/>
      <c r="VDO8" s="655"/>
      <c r="VDP8" s="655"/>
      <c r="VDQ8" s="655"/>
      <c r="VDR8" s="655"/>
      <c r="VDS8" s="655"/>
      <c r="VDT8" s="655"/>
      <c r="VDU8" s="655"/>
      <c r="VDV8" s="655"/>
      <c r="VDW8" s="655"/>
      <c r="VDX8" s="655"/>
      <c r="VDY8" s="655"/>
      <c r="VDZ8" s="655"/>
      <c r="VEA8" s="655"/>
      <c r="VEB8" s="655"/>
      <c r="VEC8" s="655"/>
      <c r="VED8" s="655"/>
      <c r="VEE8" s="655"/>
      <c r="VEF8" s="655"/>
      <c r="VEG8" s="655"/>
      <c r="VEH8" s="655"/>
      <c r="VEI8" s="655"/>
      <c r="VEJ8" s="655"/>
      <c r="VEK8" s="655"/>
      <c r="VEL8" s="655"/>
      <c r="VEM8" s="655"/>
      <c r="VEN8" s="655"/>
      <c r="VEO8" s="655"/>
      <c r="VEP8" s="655"/>
      <c r="VEQ8" s="655"/>
      <c r="VER8" s="655"/>
      <c r="VES8" s="655"/>
      <c r="VET8" s="655"/>
      <c r="VEU8" s="655"/>
      <c r="VEV8" s="655"/>
      <c r="VEW8" s="655"/>
      <c r="VEX8" s="655"/>
      <c r="VEY8" s="655"/>
      <c r="VEZ8" s="655"/>
      <c r="VFA8" s="655"/>
      <c r="VFB8" s="655"/>
      <c r="VFC8" s="655"/>
      <c r="VFD8" s="655"/>
      <c r="VFE8" s="655"/>
      <c r="VFF8" s="655"/>
      <c r="VFG8" s="655"/>
      <c r="VFH8" s="655"/>
      <c r="VFI8" s="655"/>
      <c r="VFJ8" s="655"/>
      <c r="VFK8" s="655"/>
      <c r="VFL8" s="655"/>
      <c r="VFM8" s="655"/>
      <c r="VFN8" s="655"/>
      <c r="VFO8" s="655"/>
      <c r="VFP8" s="655"/>
      <c r="VFQ8" s="655"/>
      <c r="VFR8" s="655"/>
      <c r="VFS8" s="655"/>
      <c r="VFT8" s="655"/>
      <c r="VFU8" s="655"/>
      <c r="VFV8" s="655"/>
      <c r="VFW8" s="655"/>
      <c r="VFX8" s="655"/>
      <c r="VFY8" s="655"/>
      <c r="VFZ8" s="655"/>
      <c r="VGA8" s="655"/>
      <c r="VGB8" s="655"/>
      <c r="VGC8" s="655"/>
      <c r="VGD8" s="655"/>
      <c r="VGE8" s="655"/>
      <c r="VGF8" s="655"/>
      <c r="VGG8" s="655"/>
      <c r="VGH8" s="655"/>
      <c r="VGI8" s="655"/>
      <c r="VGJ8" s="655"/>
      <c r="VGK8" s="655"/>
      <c r="VGL8" s="655"/>
      <c r="VGM8" s="655"/>
      <c r="VGN8" s="655"/>
      <c r="VGO8" s="655"/>
      <c r="VGP8" s="655"/>
      <c r="VGQ8" s="655"/>
      <c r="VGR8" s="655"/>
      <c r="VGS8" s="655"/>
      <c r="VGT8" s="655"/>
      <c r="VGU8" s="655"/>
      <c r="VGV8" s="655"/>
      <c r="VGW8" s="655"/>
      <c r="VGX8" s="655"/>
      <c r="VGY8" s="655"/>
      <c r="VGZ8" s="655"/>
      <c r="VHA8" s="655"/>
      <c r="VHB8" s="655"/>
      <c r="VHC8" s="655"/>
      <c r="VHD8" s="655"/>
      <c r="VHE8" s="655"/>
      <c r="VHF8" s="655"/>
      <c r="VHG8" s="655"/>
      <c r="VHH8" s="655"/>
      <c r="VHI8" s="655"/>
      <c r="VHJ8" s="655"/>
      <c r="VHK8" s="655"/>
      <c r="VHL8" s="655"/>
      <c r="VHM8" s="655"/>
      <c r="VHN8" s="655"/>
      <c r="VHO8" s="655"/>
      <c r="VHP8" s="655"/>
      <c r="VHQ8" s="655"/>
      <c r="VHR8" s="655"/>
      <c r="VHS8" s="655"/>
      <c r="VHT8" s="655"/>
      <c r="VHU8" s="655"/>
      <c r="VHV8" s="655"/>
      <c r="VHW8" s="655"/>
      <c r="VHX8" s="655"/>
      <c r="VHY8" s="655"/>
      <c r="VHZ8" s="655"/>
      <c r="VIA8" s="655"/>
      <c r="VIB8" s="655"/>
      <c r="VIC8" s="655"/>
      <c r="VID8" s="655"/>
      <c r="VIE8" s="655"/>
      <c r="VIF8" s="655"/>
      <c r="VIG8" s="655"/>
      <c r="VIH8" s="655"/>
      <c r="VII8" s="655"/>
      <c r="VIJ8" s="655"/>
      <c r="VIK8" s="655"/>
      <c r="VIL8" s="655"/>
      <c r="VIM8" s="655"/>
      <c r="VIN8" s="655"/>
      <c r="VIO8" s="655"/>
      <c r="VIP8" s="655"/>
      <c r="VIQ8" s="655"/>
      <c r="VIR8" s="655"/>
      <c r="VIS8" s="655"/>
      <c r="VIT8" s="655"/>
      <c r="VIU8" s="655"/>
      <c r="VIV8" s="655"/>
      <c r="VIW8" s="655"/>
      <c r="VIX8" s="655"/>
      <c r="VIY8" s="655"/>
      <c r="VIZ8" s="655"/>
      <c r="VJA8" s="655"/>
      <c r="VJB8" s="655"/>
      <c r="VJC8" s="655"/>
      <c r="VJD8" s="655"/>
      <c r="VJE8" s="655"/>
      <c r="VJF8" s="655"/>
      <c r="VJG8" s="655"/>
      <c r="VJH8" s="655"/>
      <c r="VJI8" s="655"/>
      <c r="VJJ8" s="655"/>
      <c r="VJK8" s="655"/>
      <c r="VJL8" s="655"/>
      <c r="VJM8" s="655"/>
      <c r="VJN8" s="655"/>
      <c r="VJO8" s="655"/>
      <c r="VJP8" s="655"/>
      <c r="VJQ8" s="655"/>
      <c r="VJR8" s="655"/>
      <c r="VJS8" s="655"/>
      <c r="VJT8" s="655"/>
      <c r="VJU8" s="655"/>
      <c r="VJV8" s="655"/>
      <c r="VJW8" s="655"/>
      <c r="VJX8" s="655"/>
      <c r="VJY8" s="655"/>
      <c r="VJZ8" s="655"/>
      <c r="VKA8" s="655"/>
      <c r="VKB8" s="655"/>
      <c r="VKC8" s="655"/>
      <c r="VKD8" s="655"/>
      <c r="VKE8" s="655"/>
      <c r="VKF8" s="655"/>
      <c r="VKG8" s="655"/>
      <c r="VKH8" s="655"/>
      <c r="VKI8" s="655"/>
      <c r="VKJ8" s="655"/>
      <c r="VKK8" s="655"/>
      <c r="VKL8" s="655"/>
      <c r="VKM8" s="655"/>
      <c r="VKN8" s="655"/>
      <c r="VKO8" s="655"/>
      <c r="VKP8" s="655"/>
      <c r="VKQ8" s="655"/>
      <c r="VKR8" s="655"/>
      <c r="VKS8" s="655"/>
      <c r="VKT8" s="655"/>
      <c r="VKU8" s="655"/>
      <c r="VKV8" s="655"/>
      <c r="VKW8" s="655"/>
      <c r="VKX8" s="655"/>
      <c r="VKY8" s="655"/>
      <c r="VKZ8" s="655"/>
      <c r="VLA8" s="655"/>
      <c r="VLB8" s="655"/>
      <c r="VLC8" s="655"/>
      <c r="VLD8" s="655"/>
      <c r="VLE8" s="655"/>
      <c r="VLF8" s="655"/>
      <c r="VLG8" s="655"/>
      <c r="VLH8" s="655"/>
      <c r="VLI8" s="655"/>
      <c r="VLJ8" s="655"/>
      <c r="VLK8" s="655"/>
      <c r="VLL8" s="655"/>
      <c r="VLM8" s="655"/>
      <c r="VLN8" s="655"/>
      <c r="VLO8" s="655"/>
      <c r="VLP8" s="655"/>
      <c r="VLQ8" s="655"/>
      <c r="VLR8" s="655"/>
      <c r="VLS8" s="655"/>
      <c r="VLT8" s="655"/>
      <c r="VLU8" s="655"/>
      <c r="VLV8" s="655"/>
      <c r="VLW8" s="655"/>
      <c r="VLX8" s="655"/>
      <c r="VLY8" s="655"/>
      <c r="VLZ8" s="655"/>
      <c r="VMA8" s="655"/>
      <c r="VMB8" s="655"/>
      <c r="VMC8" s="655"/>
      <c r="VMD8" s="655"/>
      <c r="VME8" s="655"/>
      <c r="VMF8" s="655"/>
      <c r="VMG8" s="655"/>
      <c r="VMH8" s="655"/>
      <c r="VMI8" s="655"/>
      <c r="VMJ8" s="655"/>
      <c r="VMK8" s="655"/>
      <c r="VML8" s="655"/>
      <c r="VMM8" s="655"/>
      <c r="VMN8" s="655"/>
      <c r="VMO8" s="655"/>
      <c r="VMP8" s="655"/>
      <c r="VMQ8" s="655"/>
      <c r="VMR8" s="655"/>
      <c r="VMS8" s="655"/>
      <c r="VMT8" s="655"/>
      <c r="VMU8" s="655"/>
      <c r="VMV8" s="655"/>
      <c r="VMW8" s="655"/>
      <c r="VMX8" s="655"/>
      <c r="VMY8" s="655"/>
      <c r="VMZ8" s="655"/>
      <c r="VNA8" s="655"/>
      <c r="VNB8" s="655"/>
      <c r="VNC8" s="655"/>
      <c r="VND8" s="655"/>
      <c r="VNE8" s="655"/>
      <c r="VNF8" s="655"/>
      <c r="VNG8" s="655"/>
      <c r="VNH8" s="655"/>
      <c r="VNI8" s="655"/>
      <c r="VNJ8" s="655"/>
      <c r="VNK8" s="655"/>
      <c r="VNL8" s="655"/>
      <c r="VNM8" s="655"/>
      <c r="VNN8" s="655"/>
      <c r="VNO8" s="655"/>
      <c r="VNP8" s="655"/>
      <c r="VNQ8" s="655"/>
      <c r="VNR8" s="655"/>
      <c r="VNS8" s="655"/>
      <c r="VNT8" s="655"/>
      <c r="VNU8" s="655"/>
      <c r="VNV8" s="655"/>
      <c r="VNW8" s="655"/>
      <c r="VNX8" s="655"/>
      <c r="VNY8" s="655"/>
      <c r="VNZ8" s="655"/>
      <c r="VOA8" s="655"/>
      <c r="VOB8" s="655"/>
      <c r="VOC8" s="655"/>
      <c r="VOD8" s="655"/>
      <c r="VOE8" s="655"/>
      <c r="VOF8" s="655"/>
      <c r="VOG8" s="655"/>
      <c r="VOH8" s="655"/>
      <c r="VOI8" s="655"/>
      <c r="VOJ8" s="655"/>
      <c r="VOK8" s="655"/>
      <c r="VOL8" s="655"/>
      <c r="VOM8" s="655"/>
      <c r="VON8" s="655"/>
      <c r="VOO8" s="655"/>
      <c r="VOP8" s="655"/>
      <c r="VOQ8" s="655"/>
      <c r="VOR8" s="655"/>
      <c r="VOS8" s="655"/>
      <c r="VOT8" s="655"/>
      <c r="VOU8" s="655"/>
      <c r="VOV8" s="655"/>
      <c r="VOW8" s="655"/>
      <c r="VOX8" s="655"/>
      <c r="VOY8" s="655"/>
      <c r="VOZ8" s="655"/>
      <c r="VPA8" s="655"/>
      <c r="VPB8" s="655"/>
      <c r="VPC8" s="655"/>
      <c r="VPD8" s="655"/>
      <c r="VPE8" s="655"/>
      <c r="VPF8" s="655"/>
      <c r="VPG8" s="655"/>
      <c r="VPH8" s="655"/>
      <c r="VPI8" s="655"/>
      <c r="VPJ8" s="655"/>
      <c r="VPK8" s="655"/>
      <c r="VPL8" s="655"/>
      <c r="VPM8" s="655"/>
      <c r="VPN8" s="655"/>
      <c r="VPO8" s="655"/>
      <c r="VPP8" s="655"/>
      <c r="VPQ8" s="655"/>
      <c r="VPR8" s="655"/>
      <c r="VPS8" s="655"/>
      <c r="VPT8" s="655"/>
      <c r="VPU8" s="655"/>
      <c r="VPV8" s="655"/>
      <c r="VPW8" s="655"/>
      <c r="VPX8" s="655"/>
      <c r="VPY8" s="655"/>
      <c r="VPZ8" s="655"/>
      <c r="VQA8" s="655"/>
      <c r="VQB8" s="655"/>
      <c r="VQC8" s="655"/>
      <c r="VQD8" s="655"/>
      <c r="VQE8" s="655"/>
      <c r="VQF8" s="655"/>
      <c r="VQG8" s="655"/>
      <c r="VQH8" s="655"/>
      <c r="VQI8" s="655"/>
      <c r="VQJ8" s="655"/>
      <c r="VQK8" s="655"/>
      <c r="VQL8" s="655"/>
      <c r="VQM8" s="655"/>
      <c r="VQN8" s="655"/>
      <c r="VQO8" s="655"/>
      <c r="VQP8" s="655"/>
      <c r="VQQ8" s="655"/>
      <c r="VQR8" s="655"/>
      <c r="VQS8" s="655"/>
      <c r="VQT8" s="655"/>
      <c r="VQU8" s="655"/>
      <c r="VQV8" s="655"/>
      <c r="VQW8" s="655"/>
      <c r="VQX8" s="655"/>
      <c r="VQY8" s="655"/>
      <c r="VQZ8" s="655"/>
      <c r="VRA8" s="655"/>
      <c r="VRB8" s="655"/>
      <c r="VRC8" s="655"/>
      <c r="VRD8" s="655"/>
      <c r="VRE8" s="655"/>
      <c r="VRF8" s="655"/>
      <c r="VRG8" s="655"/>
      <c r="VRH8" s="655"/>
      <c r="VRI8" s="655"/>
      <c r="VRJ8" s="655"/>
      <c r="VRK8" s="655"/>
      <c r="VRL8" s="655"/>
      <c r="VRM8" s="655"/>
      <c r="VRN8" s="655"/>
      <c r="VRO8" s="655"/>
      <c r="VRP8" s="655"/>
      <c r="VRQ8" s="655"/>
      <c r="VRR8" s="655"/>
      <c r="VRS8" s="655"/>
      <c r="VRT8" s="655"/>
      <c r="VRU8" s="655"/>
      <c r="VRV8" s="655"/>
      <c r="VRW8" s="655"/>
      <c r="VRX8" s="655"/>
      <c r="VRY8" s="655"/>
      <c r="VRZ8" s="655"/>
      <c r="VSA8" s="655"/>
      <c r="VSB8" s="655"/>
      <c r="VSC8" s="655"/>
      <c r="VSD8" s="655"/>
      <c r="VSE8" s="655"/>
      <c r="VSF8" s="655"/>
      <c r="VSG8" s="655"/>
      <c r="VSH8" s="655"/>
      <c r="VSI8" s="655"/>
      <c r="VSJ8" s="655"/>
      <c r="VSK8" s="655"/>
      <c r="VSL8" s="655"/>
      <c r="VSM8" s="655"/>
      <c r="VSN8" s="655"/>
      <c r="VSO8" s="655"/>
      <c r="VSP8" s="655"/>
      <c r="VSQ8" s="655"/>
      <c r="VSR8" s="655"/>
      <c r="VSS8" s="655"/>
      <c r="VST8" s="655"/>
      <c r="VSU8" s="655"/>
      <c r="VSV8" s="655"/>
      <c r="VSW8" s="655"/>
      <c r="VSX8" s="655"/>
      <c r="VSY8" s="655"/>
      <c r="VSZ8" s="655"/>
      <c r="VTA8" s="655"/>
      <c r="VTB8" s="655"/>
      <c r="VTC8" s="655"/>
      <c r="VTD8" s="655"/>
      <c r="VTE8" s="655"/>
      <c r="VTF8" s="655"/>
      <c r="VTG8" s="655"/>
      <c r="VTH8" s="655"/>
      <c r="VTI8" s="655"/>
      <c r="VTJ8" s="655"/>
      <c r="VTK8" s="655"/>
      <c r="VTL8" s="655"/>
      <c r="VTM8" s="655"/>
      <c r="VTN8" s="655"/>
      <c r="VTO8" s="655"/>
      <c r="VTP8" s="655"/>
      <c r="VTQ8" s="655"/>
      <c r="VTR8" s="655"/>
      <c r="VTS8" s="655"/>
      <c r="VTT8" s="655"/>
      <c r="VTU8" s="655"/>
      <c r="VTV8" s="655"/>
      <c r="VTW8" s="655"/>
      <c r="VTX8" s="655"/>
      <c r="VTY8" s="655"/>
      <c r="VTZ8" s="655"/>
      <c r="VUA8" s="655"/>
      <c r="VUB8" s="655"/>
      <c r="VUC8" s="655"/>
      <c r="VUD8" s="655"/>
      <c r="VUE8" s="655"/>
      <c r="VUF8" s="655"/>
      <c r="VUG8" s="655"/>
      <c r="VUH8" s="655"/>
      <c r="VUI8" s="655"/>
      <c r="VUJ8" s="655"/>
      <c r="VUK8" s="655"/>
      <c r="VUL8" s="655"/>
      <c r="VUM8" s="655"/>
      <c r="VUN8" s="655"/>
      <c r="VUO8" s="655"/>
      <c r="VUP8" s="655"/>
      <c r="VUQ8" s="655"/>
      <c r="VUR8" s="655"/>
      <c r="VUS8" s="655"/>
      <c r="VUT8" s="655"/>
      <c r="VUU8" s="655"/>
      <c r="VUV8" s="655"/>
      <c r="VUW8" s="655"/>
      <c r="VUX8" s="655"/>
      <c r="VUY8" s="655"/>
      <c r="VUZ8" s="655"/>
      <c r="VVA8" s="655"/>
      <c r="VVB8" s="655"/>
      <c r="VVC8" s="655"/>
      <c r="VVD8" s="655"/>
      <c r="VVE8" s="655"/>
      <c r="VVF8" s="655"/>
      <c r="VVG8" s="655"/>
      <c r="VVH8" s="655"/>
      <c r="VVI8" s="655"/>
      <c r="VVJ8" s="655"/>
      <c r="VVK8" s="655"/>
      <c r="VVL8" s="655"/>
      <c r="VVM8" s="655"/>
      <c r="VVN8" s="655"/>
      <c r="VVO8" s="655"/>
      <c r="VVP8" s="655"/>
      <c r="VVQ8" s="655"/>
      <c r="VVR8" s="655"/>
      <c r="VVS8" s="655"/>
      <c r="VVT8" s="655"/>
      <c r="VVU8" s="655"/>
      <c r="VVV8" s="655"/>
      <c r="VVW8" s="655"/>
      <c r="VVX8" s="655"/>
      <c r="VVY8" s="655"/>
      <c r="VVZ8" s="655"/>
      <c r="VWA8" s="655"/>
      <c r="VWB8" s="655"/>
      <c r="VWC8" s="655"/>
      <c r="VWD8" s="655"/>
      <c r="VWE8" s="655"/>
      <c r="VWF8" s="655"/>
      <c r="VWG8" s="655"/>
      <c r="VWH8" s="655"/>
      <c r="VWI8" s="655"/>
      <c r="VWJ8" s="655"/>
      <c r="VWK8" s="655"/>
      <c r="VWL8" s="655"/>
      <c r="VWM8" s="655"/>
      <c r="VWN8" s="655"/>
      <c r="VWO8" s="655"/>
      <c r="VWP8" s="655"/>
      <c r="VWQ8" s="655"/>
      <c r="VWR8" s="655"/>
      <c r="VWS8" s="655"/>
      <c r="VWT8" s="655"/>
      <c r="VWU8" s="655"/>
      <c r="VWV8" s="655"/>
      <c r="VWW8" s="655"/>
      <c r="VWX8" s="655"/>
      <c r="VWY8" s="655"/>
      <c r="VWZ8" s="655"/>
      <c r="VXA8" s="655"/>
      <c r="VXB8" s="655"/>
      <c r="VXC8" s="655"/>
      <c r="VXD8" s="655"/>
      <c r="VXE8" s="655"/>
      <c r="VXF8" s="655"/>
      <c r="VXG8" s="655"/>
      <c r="VXH8" s="655"/>
      <c r="VXI8" s="655"/>
      <c r="VXJ8" s="655"/>
      <c r="VXK8" s="655"/>
      <c r="VXL8" s="655"/>
      <c r="VXM8" s="655"/>
      <c r="VXN8" s="655"/>
      <c r="VXO8" s="655"/>
      <c r="VXP8" s="655"/>
      <c r="VXQ8" s="655"/>
      <c r="VXR8" s="655"/>
      <c r="VXS8" s="655"/>
      <c r="VXT8" s="655"/>
      <c r="VXU8" s="655"/>
      <c r="VXV8" s="655"/>
      <c r="VXW8" s="655"/>
      <c r="VXX8" s="655"/>
      <c r="VXY8" s="655"/>
      <c r="VXZ8" s="655"/>
      <c r="VYA8" s="655"/>
      <c r="VYB8" s="655"/>
      <c r="VYC8" s="655"/>
      <c r="VYD8" s="655"/>
      <c r="VYE8" s="655"/>
      <c r="VYF8" s="655"/>
      <c r="VYG8" s="655"/>
      <c r="VYH8" s="655"/>
      <c r="VYI8" s="655"/>
      <c r="VYJ8" s="655"/>
      <c r="VYK8" s="655"/>
      <c r="VYL8" s="655"/>
      <c r="VYM8" s="655"/>
      <c r="VYN8" s="655"/>
      <c r="VYO8" s="655"/>
      <c r="VYP8" s="655"/>
      <c r="VYQ8" s="655"/>
      <c r="VYR8" s="655"/>
      <c r="VYS8" s="655"/>
      <c r="VYT8" s="655"/>
      <c r="VYU8" s="655"/>
      <c r="VYV8" s="655"/>
      <c r="VYW8" s="655"/>
      <c r="VYX8" s="655"/>
      <c r="VYY8" s="655"/>
      <c r="VYZ8" s="655"/>
      <c r="VZA8" s="655"/>
      <c r="VZB8" s="655"/>
      <c r="VZC8" s="655"/>
      <c r="VZD8" s="655"/>
      <c r="VZE8" s="655"/>
      <c r="VZF8" s="655"/>
      <c r="VZG8" s="655"/>
      <c r="VZH8" s="655"/>
      <c r="VZI8" s="655"/>
      <c r="VZJ8" s="655"/>
      <c r="VZK8" s="655"/>
      <c r="VZL8" s="655"/>
      <c r="VZM8" s="655"/>
      <c r="VZN8" s="655"/>
      <c r="VZO8" s="655"/>
      <c r="VZP8" s="655"/>
      <c r="VZQ8" s="655"/>
      <c r="VZR8" s="655"/>
      <c r="VZS8" s="655"/>
      <c r="VZT8" s="655"/>
      <c r="VZU8" s="655"/>
      <c r="VZV8" s="655"/>
      <c r="VZW8" s="655"/>
      <c r="VZX8" s="655"/>
      <c r="VZY8" s="655"/>
      <c r="VZZ8" s="655"/>
      <c r="WAA8" s="655"/>
      <c r="WAB8" s="655"/>
      <c r="WAC8" s="655"/>
      <c r="WAD8" s="655"/>
      <c r="WAE8" s="655"/>
      <c r="WAF8" s="655"/>
      <c r="WAG8" s="655"/>
      <c r="WAH8" s="655"/>
      <c r="WAI8" s="655"/>
      <c r="WAJ8" s="655"/>
      <c r="WAK8" s="655"/>
      <c r="WAL8" s="655"/>
      <c r="WAM8" s="655"/>
      <c r="WAN8" s="655"/>
      <c r="WAO8" s="655"/>
      <c r="WAP8" s="655"/>
      <c r="WAQ8" s="655"/>
      <c r="WAR8" s="655"/>
      <c r="WAS8" s="655"/>
      <c r="WAT8" s="655"/>
      <c r="WAU8" s="655"/>
      <c r="WAV8" s="655"/>
      <c r="WAW8" s="655"/>
      <c r="WAX8" s="655"/>
      <c r="WAY8" s="655"/>
      <c r="WAZ8" s="655"/>
      <c r="WBA8" s="655"/>
      <c r="WBB8" s="655"/>
      <c r="WBC8" s="655"/>
      <c r="WBD8" s="655"/>
      <c r="WBE8" s="655"/>
      <c r="WBF8" s="655"/>
      <c r="WBG8" s="655"/>
      <c r="WBH8" s="655"/>
      <c r="WBI8" s="655"/>
      <c r="WBJ8" s="655"/>
      <c r="WBK8" s="655"/>
      <c r="WBL8" s="655"/>
      <c r="WBM8" s="655"/>
      <c r="WBN8" s="655"/>
      <c r="WBO8" s="655"/>
      <c r="WBP8" s="655"/>
      <c r="WBQ8" s="655"/>
      <c r="WBR8" s="655"/>
      <c r="WBS8" s="655"/>
      <c r="WBT8" s="655"/>
      <c r="WBU8" s="655"/>
      <c r="WBV8" s="655"/>
      <c r="WBW8" s="655"/>
      <c r="WBX8" s="655"/>
      <c r="WBY8" s="655"/>
      <c r="WBZ8" s="655"/>
      <c r="WCA8" s="655"/>
      <c r="WCB8" s="655"/>
      <c r="WCC8" s="655"/>
      <c r="WCD8" s="655"/>
      <c r="WCE8" s="655"/>
      <c r="WCF8" s="655"/>
      <c r="WCG8" s="655"/>
      <c r="WCH8" s="655"/>
      <c r="WCI8" s="655"/>
      <c r="WCJ8" s="655"/>
      <c r="WCK8" s="655"/>
      <c r="WCL8" s="655"/>
      <c r="WCM8" s="655"/>
      <c r="WCN8" s="655"/>
      <c r="WCO8" s="655"/>
      <c r="WCP8" s="655"/>
      <c r="WCQ8" s="655"/>
      <c r="WCR8" s="655"/>
      <c r="WCS8" s="655"/>
      <c r="WCT8" s="655"/>
      <c r="WCU8" s="655"/>
      <c r="WCV8" s="655"/>
      <c r="WCW8" s="655"/>
      <c r="WCX8" s="655"/>
      <c r="WCY8" s="655"/>
      <c r="WCZ8" s="655"/>
      <c r="WDA8" s="655"/>
      <c r="WDB8" s="655"/>
      <c r="WDC8" s="655"/>
      <c r="WDD8" s="655"/>
      <c r="WDE8" s="655"/>
      <c r="WDF8" s="655"/>
      <c r="WDG8" s="655"/>
      <c r="WDH8" s="655"/>
      <c r="WDI8" s="655"/>
      <c r="WDJ8" s="655"/>
      <c r="WDK8" s="655"/>
      <c r="WDL8" s="655"/>
      <c r="WDM8" s="655"/>
      <c r="WDN8" s="655"/>
      <c r="WDO8" s="655"/>
      <c r="WDP8" s="655"/>
      <c r="WDQ8" s="655"/>
      <c r="WDR8" s="655"/>
      <c r="WDS8" s="655"/>
      <c r="WDT8" s="655"/>
      <c r="WDU8" s="655"/>
      <c r="WDV8" s="655"/>
      <c r="WDW8" s="655"/>
      <c r="WDX8" s="655"/>
      <c r="WDY8" s="655"/>
      <c r="WDZ8" s="655"/>
      <c r="WEA8" s="655"/>
      <c r="WEB8" s="655"/>
      <c r="WEC8" s="655"/>
      <c r="WED8" s="655"/>
      <c r="WEE8" s="655"/>
      <c r="WEF8" s="655"/>
      <c r="WEG8" s="655"/>
      <c r="WEH8" s="655"/>
      <c r="WEI8" s="655"/>
      <c r="WEJ8" s="655"/>
      <c r="WEK8" s="655"/>
      <c r="WEL8" s="655"/>
      <c r="WEM8" s="655"/>
      <c r="WEN8" s="655"/>
      <c r="WEO8" s="655"/>
      <c r="WEP8" s="655"/>
      <c r="WEQ8" s="655"/>
      <c r="WER8" s="655"/>
      <c r="WES8" s="655"/>
      <c r="WET8" s="655"/>
      <c r="WEU8" s="655"/>
      <c r="WEV8" s="655"/>
      <c r="WEW8" s="655"/>
      <c r="WEX8" s="655"/>
      <c r="WEY8" s="655"/>
      <c r="WEZ8" s="655"/>
      <c r="WFA8" s="655"/>
      <c r="WFB8" s="655"/>
      <c r="WFC8" s="655"/>
      <c r="WFD8" s="655"/>
      <c r="WFE8" s="655"/>
      <c r="WFF8" s="655"/>
      <c r="WFG8" s="655"/>
      <c r="WFH8" s="655"/>
      <c r="WFI8" s="655"/>
      <c r="WFJ8" s="655"/>
      <c r="WFK8" s="655"/>
      <c r="WFL8" s="655"/>
      <c r="WFM8" s="655"/>
      <c r="WFN8" s="655"/>
      <c r="WFO8" s="655"/>
      <c r="WFP8" s="655"/>
      <c r="WFQ8" s="655"/>
      <c r="WFR8" s="655"/>
      <c r="WFS8" s="655"/>
      <c r="WFT8" s="655"/>
      <c r="WFU8" s="655"/>
      <c r="WFV8" s="655"/>
      <c r="WFW8" s="655"/>
      <c r="WFX8" s="655"/>
      <c r="WFY8" s="655"/>
      <c r="WFZ8" s="655"/>
      <c r="WGA8" s="655"/>
      <c r="WGB8" s="655"/>
      <c r="WGC8" s="655"/>
      <c r="WGD8" s="655"/>
      <c r="WGE8" s="655"/>
      <c r="WGF8" s="655"/>
      <c r="WGG8" s="655"/>
      <c r="WGH8" s="655"/>
      <c r="WGI8" s="655"/>
      <c r="WGJ8" s="655"/>
      <c r="WGK8" s="655"/>
      <c r="WGL8" s="655"/>
      <c r="WGM8" s="655"/>
      <c r="WGN8" s="655"/>
      <c r="WGO8" s="655"/>
      <c r="WGP8" s="655"/>
      <c r="WGQ8" s="655"/>
      <c r="WGR8" s="655"/>
      <c r="WGS8" s="655"/>
      <c r="WGT8" s="655"/>
      <c r="WGU8" s="655"/>
      <c r="WGV8" s="655"/>
      <c r="WGW8" s="655"/>
      <c r="WGX8" s="655"/>
      <c r="WGY8" s="655"/>
      <c r="WGZ8" s="655"/>
      <c r="WHA8" s="655"/>
      <c r="WHB8" s="655"/>
      <c r="WHC8" s="655"/>
      <c r="WHD8" s="655"/>
      <c r="WHE8" s="655"/>
      <c r="WHF8" s="655"/>
      <c r="WHG8" s="655"/>
      <c r="WHH8" s="655"/>
      <c r="WHI8" s="655"/>
      <c r="WHJ8" s="655"/>
      <c r="WHK8" s="655"/>
      <c r="WHL8" s="655"/>
      <c r="WHM8" s="655"/>
      <c r="WHN8" s="655"/>
      <c r="WHO8" s="655"/>
      <c r="WHP8" s="655"/>
      <c r="WHQ8" s="655"/>
      <c r="WHR8" s="655"/>
      <c r="WHS8" s="655"/>
      <c r="WHT8" s="655"/>
      <c r="WHU8" s="655"/>
      <c r="WHV8" s="655"/>
      <c r="WHW8" s="655"/>
      <c r="WHX8" s="655"/>
      <c r="WHY8" s="655"/>
      <c r="WHZ8" s="655"/>
      <c r="WIA8" s="655"/>
      <c r="WIB8" s="655"/>
      <c r="WIC8" s="655"/>
      <c r="WID8" s="655"/>
      <c r="WIE8" s="655"/>
      <c r="WIF8" s="655"/>
      <c r="WIG8" s="655"/>
      <c r="WIH8" s="655"/>
      <c r="WII8" s="655"/>
      <c r="WIJ8" s="655"/>
      <c r="WIK8" s="655"/>
      <c r="WIL8" s="655"/>
      <c r="WIM8" s="655"/>
      <c r="WIN8" s="655"/>
      <c r="WIO8" s="655"/>
      <c r="WIP8" s="655"/>
      <c r="WIQ8" s="655"/>
      <c r="WIR8" s="655"/>
      <c r="WIS8" s="655"/>
      <c r="WIT8" s="655"/>
      <c r="WIU8" s="655"/>
      <c r="WIV8" s="655"/>
      <c r="WIW8" s="655"/>
      <c r="WIX8" s="655"/>
      <c r="WIY8" s="655"/>
      <c r="WIZ8" s="655"/>
      <c r="WJA8" s="655"/>
      <c r="WJB8" s="655"/>
      <c r="WJC8" s="655"/>
      <c r="WJD8" s="655"/>
      <c r="WJE8" s="655"/>
      <c r="WJF8" s="655"/>
      <c r="WJG8" s="655"/>
      <c r="WJH8" s="655"/>
      <c r="WJI8" s="655"/>
      <c r="WJJ8" s="655"/>
      <c r="WJK8" s="655"/>
      <c r="WJL8" s="655"/>
      <c r="WJM8" s="655"/>
      <c r="WJN8" s="655"/>
      <c r="WJO8" s="655"/>
      <c r="WJP8" s="655"/>
      <c r="WJQ8" s="655"/>
      <c r="WJR8" s="655"/>
      <c r="WJS8" s="655"/>
      <c r="WJT8" s="655"/>
      <c r="WJU8" s="655"/>
      <c r="WJV8" s="655"/>
      <c r="WJW8" s="655"/>
      <c r="WJX8" s="655"/>
      <c r="WJY8" s="655"/>
      <c r="WJZ8" s="655"/>
      <c r="WKA8" s="655"/>
      <c r="WKB8" s="655"/>
      <c r="WKC8" s="655"/>
      <c r="WKD8" s="655"/>
      <c r="WKE8" s="655"/>
      <c r="WKF8" s="655"/>
      <c r="WKG8" s="655"/>
      <c r="WKH8" s="655"/>
      <c r="WKI8" s="655"/>
      <c r="WKJ8" s="655"/>
      <c r="WKK8" s="655"/>
      <c r="WKL8" s="655"/>
      <c r="WKM8" s="655"/>
      <c r="WKN8" s="655"/>
      <c r="WKO8" s="655"/>
      <c r="WKP8" s="655"/>
      <c r="WKQ8" s="655"/>
      <c r="WKR8" s="655"/>
      <c r="WKS8" s="655"/>
      <c r="WKT8" s="655"/>
      <c r="WKU8" s="655"/>
      <c r="WKV8" s="655"/>
      <c r="WKW8" s="655"/>
      <c r="WKX8" s="655"/>
      <c r="WKY8" s="655"/>
      <c r="WKZ8" s="655"/>
      <c r="WLA8" s="655"/>
      <c r="WLB8" s="655"/>
      <c r="WLC8" s="655"/>
      <c r="WLD8" s="655"/>
      <c r="WLE8" s="655"/>
      <c r="WLF8" s="655"/>
      <c r="WLG8" s="655"/>
      <c r="WLH8" s="655"/>
      <c r="WLI8" s="655"/>
      <c r="WLJ8" s="655"/>
      <c r="WLK8" s="655"/>
      <c r="WLL8" s="655"/>
      <c r="WLM8" s="655"/>
      <c r="WLN8" s="655"/>
      <c r="WLO8" s="655"/>
      <c r="WLP8" s="655"/>
      <c r="WLQ8" s="655"/>
      <c r="WLR8" s="655"/>
      <c r="WLS8" s="655"/>
      <c r="WLT8" s="655"/>
      <c r="WLU8" s="655"/>
      <c r="WLV8" s="655"/>
      <c r="WLW8" s="655"/>
      <c r="WLX8" s="655"/>
      <c r="WLY8" s="655"/>
      <c r="WLZ8" s="655"/>
      <c r="WMA8" s="655"/>
      <c r="WMB8" s="655"/>
      <c r="WMC8" s="655"/>
      <c r="WMD8" s="655"/>
      <c r="WME8" s="655"/>
      <c r="WMF8" s="655"/>
      <c r="WMG8" s="655"/>
      <c r="WMH8" s="655"/>
      <c r="WMI8" s="655"/>
      <c r="WMJ8" s="655"/>
      <c r="WMK8" s="655"/>
      <c r="WML8" s="655"/>
      <c r="WMM8" s="655"/>
      <c r="WMN8" s="655"/>
      <c r="WMO8" s="655"/>
      <c r="WMP8" s="655"/>
      <c r="WMQ8" s="655"/>
      <c r="WMR8" s="655"/>
      <c r="WMS8" s="655"/>
      <c r="WMT8" s="655"/>
      <c r="WMU8" s="655"/>
      <c r="WMV8" s="655"/>
      <c r="WMW8" s="655"/>
      <c r="WMX8" s="655"/>
      <c r="WMY8" s="655"/>
      <c r="WMZ8" s="655"/>
      <c r="WNA8" s="655"/>
      <c r="WNB8" s="655"/>
      <c r="WNC8" s="655"/>
      <c r="WND8" s="655"/>
      <c r="WNE8" s="655"/>
      <c r="WNF8" s="655"/>
      <c r="WNG8" s="655"/>
      <c r="WNH8" s="655"/>
      <c r="WNI8" s="655"/>
      <c r="WNJ8" s="655"/>
      <c r="WNK8" s="655"/>
      <c r="WNL8" s="655"/>
      <c r="WNM8" s="655"/>
      <c r="WNN8" s="655"/>
      <c r="WNO8" s="655"/>
      <c r="WNP8" s="655"/>
      <c r="WNQ8" s="655"/>
      <c r="WNR8" s="655"/>
      <c r="WNS8" s="655"/>
      <c r="WNT8" s="655"/>
      <c r="WNU8" s="655"/>
      <c r="WNV8" s="655"/>
      <c r="WNW8" s="655"/>
      <c r="WNX8" s="655"/>
      <c r="WNY8" s="655"/>
      <c r="WNZ8" s="655"/>
      <c r="WOA8" s="655"/>
      <c r="WOB8" s="655"/>
      <c r="WOC8" s="655"/>
      <c r="WOD8" s="655"/>
      <c r="WOE8" s="655"/>
      <c r="WOF8" s="655"/>
      <c r="WOG8" s="655"/>
      <c r="WOH8" s="655"/>
      <c r="WOI8" s="655"/>
      <c r="WOJ8" s="655"/>
      <c r="WOK8" s="655"/>
      <c r="WOL8" s="655"/>
      <c r="WOM8" s="655"/>
      <c r="WON8" s="655"/>
      <c r="WOO8" s="655"/>
      <c r="WOP8" s="655"/>
      <c r="WOQ8" s="655"/>
      <c r="WOR8" s="655"/>
      <c r="WOS8" s="655"/>
      <c r="WOT8" s="655"/>
      <c r="WOU8" s="655"/>
      <c r="WOV8" s="655"/>
      <c r="WOW8" s="655"/>
      <c r="WOX8" s="655"/>
      <c r="WOY8" s="655"/>
      <c r="WOZ8" s="655"/>
      <c r="WPA8" s="655"/>
      <c r="WPB8" s="655"/>
      <c r="WPC8" s="655"/>
      <c r="WPD8" s="655"/>
      <c r="WPE8" s="655"/>
      <c r="WPF8" s="655"/>
      <c r="WPG8" s="655"/>
      <c r="WPH8" s="655"/>
      <c r="WPI8" s="655"/>
      <c r="WPJ8" s="655"/>
      <c r="WPK8" s="655"/>
      <c r="WPL8" s="655"/>
      <c r="WPM8" s="655"/>
      <c r="WPN8" s="655"/>
      <c r="WPO8" s="655"/>
      <c r="WPP8" s="655"/>
      <c r="WPQ8" s="655"/>
      <c r="WPR8" s="655"/>
      <c r="WPS8" s="655"/>
      <c r="WPT8" s="655"/>
      <c r="WPU8" s="655"/>
      <c r="WPV8" s="655"/>
      <c r="WPW8" s="655"/>
      <c r="WPX8" s="655"/>
      <c r="WPY8" s="655"/>
      <c r="WPZ8" s="655"/>
      <c r="WQA8" s="655"/>
      <c r="WQB8" s="655"/>
      <c r="WQC8" s="655"/>
      <c r="WQD8" s="655"/>
      <c r="WQE8" s="655"/>
      <c r="WQF8" s="655"/>
      <c r="WQG8" s="655"/>
      <c r="WQH8" s="655"/>
      <c r="WQI8" s="655"/>
      <c r="WQJ8" s="655"/>
      <c r="WQK8" s="655"/>
      <c r="WQL8" s="655"/>
      <c r="WQM8" s="655"/>
      <c r="WQN8" s="655"/>
      <c r="WQO8" s="655"/>
      <c r="WQP8" s="655"/>
      <c r="WQQ8" s="655"/>
      <c r="WQR8" s="655"/>
      <c r="WQS8" s="655"/>
      <c r="WQT8" s="655"/>
      <c r="WQU8" s="655"/>
      <c r="WQV8" s="655"/>
      <c r="WQW8" s="655"/>
      <c r="WQX8" s="655"/>
      <c r="WQY8" s="655"/>
      <c r="WQZ8" s="655"/>
      <c r="WRA8" s="655"/>
      <c r="WRB8" s="655"/>
      <c r="WRC8" s="655"/>
      <c r="WRD8" s="655"/>
      <c r="WRE8" s="655"/>
      <c r="WRF8" s="655"/>
      <c r="WRG8" s="655"/>
      <c r="WRH8" s="655"/>
      <c r="WRI8" s="655"/>
      <c r="WRJ8" s="655"/>
      <c r="WRK8" s="655"/>
      <c r="WRL8" s="655"/>
      <c r="WRM8" s="655"/>
      <c r="WRN8" s="655"/>
      <c r="WRO8" s="655"/>
      <c r="WRP8" s="655"/>
      <c r="WRQ8" s="655"/>
      <c r="WRR8" s="655"/>
      <c r="WRS8" s="655"/>
      <c r="WRT8" s="655"/>
      <c r="WRU8" s="655"/>
      <c r="WRV8" s="655"/>
      <c r="WRW8" s="655"/>
      <c r="WRX8" s="655"/>
      <c r="WRY8" s="655"/>
      <c r="WRZ8" s="655"/>
      <c r="WSA8" s="655"/>
      <c r="WSB8" s="655"/>
      <c r="WSC8" s="655"/>
      <c r="WSD8" s="655"/>
      <c r="WSE8" s="655"/>
      <c r="WSF8" s="655"/>
      <c r="WSG8" s="655"/>
      <c r="WSH8" s="655"/>
      <c r="WSI8" s="655"/>
      <c r="WSJ8" s="655"/>
      <c r="WSK8" s="655"/>
      <c r="WSL8" s="655"/>
      <c r="WSM8" s="655"/>
      <c r="WSN8" s="655"/>
      <c r="WSO8" s="655"/>
      <c r="WSP8" s="655"/>
      <c r="WSQ8" s="655"/>
      <c r="WSR8" s="655"/>
      <c r="WSS8" s="655"/>
      <c r="WST8" s="655"/>
      <c r="WSU8" s="655"/>
      <c r="WSV8" s="655"/>
      <c r="WSW8" s="655"/>
      <c r="WSX8" s="655"/>
      <c r="WSY8" s="655"/>
      <c r="WSZ8" s="655"/>
      <c r="WTA8" s="655"/>
      <c r="WTB8" s="655"/>
      <c r="WTC8" s="655"/>
      <c r="WTD8" s="655"/>
      <c r="WTE8" s="655"/>
      <c r="WTF8" s="655"/>
      <c r="WTG8" s="655"/>
      <c r="WTH8" s="655"/>
      <c r="WTI8" s="655"/>
      <c r="WTJ8" s="655"/>
      <c r="WTK8" s="655"/>
      <c r="WTL8" s="655"/>
      <c r="WTM8" s="655"/>
      <c r="WTN8" s="655"/>
      <c r="WTO8" s="655"/>
      <c r="WTP8" s="655"/>
      <c r="WTQ8" s="655"/>
      <c r="WTR8" s="655"/>
      <c r="WTS8" s="655"/>
      <c r="WTT8" s="655"/>
      <c r="WTU8" s="655"/>
      <c r="WTV8" s="655"/>
      <c r="WTW8" s="655"/>
      <c r="WTX8" s="655"/>
      <c r="WTY8" s="655"/>
      <c r="WTZ8" s="655"/>
      <c r="WUA8" s="655"/>
      <c r="WUB8" s="655"/>
      <c r="WUC8" s="655"/>
      <c r="WUD8" s="655"/>
      <c r="WUE8" s="655"/>
      <c r="WUF8" s="655"/>
      <c r="WUG8" s="655"/>
      <c r="WUH8" s="655"/>
      <c r="WUI8" s="655"/>
      <c r="WUJ8" s="655"/>
      <c r="WUK8" s="655"/>
      <c r="WUL8" s="655"/>
      <c r="WUM8" s="655"/>
      <c r="WUN8" s="655"/>
      <c r="WUO8" s="655"/>
      <c r="WUP8" s="655"/>
      <c r="WUQ8" s="655"/>
      <c r="WUR8" s="655"/>
      <c r="WUS8" s="655"/>
      <c r="WUT8" s="655"/>
      <c r="WUU8" s="655"/>
      <c r="WUV8" s="655"/>
      <c r="WUW8" s="655"/>
      <c r="WUX8" s="655"/>
      <c r="WUY8" s="655"/>
      <c r="WUZ8" s="655"/>
      <c r="WVA8" s="655"/>
      <c r="WVB8" s="655"/>
      <c r="WVC8" s="655"/>
      <c r="WVD8" s="655"/>
      <c r="WVE8" s="655"/>
      <c r="WVF8" s="655"/>
      <c r="WVG8" s="655"/>
      <c r="WVH8" s="655"/>
      <c r="WVI8" s="655"/>
      <c r="WVJ8" s="655"/>
      <c r="WVK8" s="655"/>
      <c r="WVL8" s="655"/>
      <c r="WVM8" s="655"/>
      <c r="WVN8" s="655"/>
      <c r="WVO8" s="655"/>
      <c r="WVP8" s="655"/>
      <c r="WVQ8" s="655"/>
      <c r="WVR8" s="655"/>
      <c r="WVS8" s="655"/>
      <c r="WVT8" s="655"/>
      <c r="WVU8" s="655"/>
      <c r="WVV8" s="655"/>
      <c r="WVW8" s="655"/>
      <c r="WVX8" s="655"/>
      <c r="WVY8" s="655"/>
      <c r="WVZ8" s="655"/>
      <c r="WWA8" s="655"/>
      <c r="WWB8" s="655"/>
      <c r="WWC8" s="655"/>
      <c r="WWD8" s="655"/>
      <c r="WWE8" s="655"/>
      <c r="WWF8" s="655"/>
      <c r="WWG8" s="655"/>
      <c r="WWH8" s="655"/>
      <c r="WWI8" s="655"/>
      <c r="WWJ8" s="655"/>
      <c r="WWK8" s="655"/>
      <c r="WWL8" s="655"/>
      <c r="WWM8" s="655"/>
      <c r="WWN8" s="655"/>
      <c r="WWO8" s="655"/>
      <c r="WWP8" s="655"/>
      <c r="WWQ8" s="655"/>
      <c r="WWR8" s="655"/>
      <c r="WWS8" s="655"/>
      <c r="WWT8" s="655"/>
      <c r="WWU8" s="655"/>
      <c r="WWV8" s="655"/>
      <c r="WWW8" s="655"/>
      <c r="WWX8" s="655"/>
      <c r="WWY8" s="655"/>
      <c r="WWZ8" s="655"/>
      <c r="WXA8" s="655"/>
      <c r="WXB8" s="655"/>
      <c r="WXC8" s="655"/>
      <c r="WXD8" s="655"/>
      <c r="WXE8" s="655"/>
      <c r="WXF8" s="655"/>
      <c r="WXG8" s="655"/>
      <c r="WXH8" s="655"/>
      <c r="WXI8" s="655"/>
      <c r="WXJ8" s="655"/>
      <c r="WXK8" s="655"/>
      <c r="WXL8" s="655"/>
      <c r="WXM8" s="655"/>
      <c r="WXN8" s="655"/>
      <c r="WXO8" s="655"/>
      <c r="WXP8" s="655"/>
      <c r="WXQ8" s="655"/>
      <c r="WXR8" s="655"/>
      <c r="WXS8" s="655"/>
      <c r="WXT8" s="655"/>
      <c r="WXU8" s="655"/>
      <c r="WXV8" s="655"/>
      <c r="WXW8" s="655"/>
      <c r="WXX8" s="655"/>
      <c r="WXY8" s="655"/>
      <c r="WXZ8" s="655"/>
      <c r="WYA8" s="655"/>
      <c r="WYB8" s="655"/>
      <c r="WYC8" s="655"/>
      <c r="WYD8" s="655"/>
      <c r="WYE8" s="655"/>
      <c r="WYF8" s="655"/>
      <c r="WYG8" s="655"/>
      <c r="WYH8" s="655"/>
      <c r="WYI8" s="655"/>
      <c r="WYJ8" s="655"/>
      <c r="WYK8" s="655"/>
      <c r="WYL8" s="655"/>
      <c r="WYM8" s="655"/>
      <c r="WYN8" s="655"/>
      <c r="WYO8" s="655"/>
      <c r="WYP8" s="655"/>
      <c r="WYQ8" s="655"/>
      <c r="WYR8" s="655"/>
      <c r="WYS8" s="655"/>
      <c r="WYT8" s="655"/>
      <c r="WYU8" s="655"/>
      <c r="WYV8" s="655"/>
      <c r="WYW8" s="655"/>
      <c r="WYX8" s="655"/>
      <c r="WYY8" s="655"/>
      <c r="WYZ8" s="655"/>
      <c r="WZA8" s="655"/>
      <c r="WZB8" s="655"/>
      <c r="WZC8" s="655"/>
      <c r="WZD8" s="655"/>
      <c r="WZE8" s="655"/>
      <c r="WZF8" s="655"/>
      <c r="WZG8" s="655"/>
      <c r="WZH8" s="655"/>
      <c r="WZI8" s="655"/>
      <c r="WZJ8" s="655"/>
      <c r="WZK8" s="655"/>
      <c r="WZL8" s="655"/>
      <c r="WZM8" s="655"/>
      <c r="WZN8" s="655"/>
      <c r="WZO8" s="655"/>
      <c r="WZP8" s="655"/>
      <c r="WZQ8" s="655"/>
      <c r="WZR8" s="655"/>
      <c r="WZS8" s="655"/>
      <c r="WZT8" s="655"/>
      <c r="WZU8" s="655"/>
      <c r="WZV8" s="655"/>
      <c r="WZW8" s="655"/>
      <c r="WZX8" s="655"/>
      <c r="WZY8" s="655"/>
      <c r="WZZ8" s="655"/>
      <c r="XAA8" s="655"/>
      <c r="XAB8" s="655"/>
      <c r="XAC8" s="655"/>
      <c r="XAD8" s="655"/>
      <c r="XAE8" s="655"/>
      <c r="XAF8" s="655"/>
      <c r="XAG8" s="655"/>
      <c r="XAH8" s="655"/>
      <c r="XAI8" s="655"/>
      <c r="XAJ8" s="655"/>
      <c r="XAK8" s="655"/>
      <c r="XAL8" s="655"/>
      <c r="XAM8" s="655"/>
      <c r="XAN8" s="655"/>
      <c r="XAO8" s="655"/>
      <c r="XAP8" s="655"/>
      <c r="XAQ8" s="655"/>
      <c r="XAR8" s="655"/>
      <c r="XAS8" s="655"/>
      <c r="XAT8" s="655"/>
      <c r="XAU8" s="655"/>
      <c r="XAV8" s="655"/>
      <c r="XAW8" s="655"/>
      <c r="XAX8" s="655"/>
      <c r="XAY8" s="655"/>
      <c r="XAZ8" s="655"/>
      <c r="XBA8" s="655"/>
      <c r="XBB8" s="655"/>
      <c r="XBC8" s="655"/>
      <c r="XBD8" s="655"/>
      <c r="XBE8" s="655"/>
      <c r="XBF8" s="655"/>
      <c r="XBG8" s="655"/>
      <c r="XBH8" s="655"/>
      <c r="XBI8" s="655"/>
      <c r="XBJ8" s="655"/>
      <c r="XBK8" s="655"/>
      <c r="XBL8" s="655"/>
      <c r="XBM8" s="655"/>
      <c r="XBN8" s="655"/>
      <c r="XBO8" s="655"/>
      <c r="XBP8" s="655"/>
      <c r="XBQ8" s="655"/>
      <c r="XBR8" s="655"/>
      <c r="XBS8" s="655"/>
      <c r="XBT8" s="655"/>
      <c r="XBU8" s="655"/>
      <c r="XBV8" s="655"/>
      <c r="XBW8" s="655"/>
      <c r="XBX8" s="655"/>
      <c r="XBY8" s="655"/>
      <c r="XBZ8" s="655"/>
      <c r="XCA8" s="655"/>
      <c r="XCB8" s="655"/>
      <c r="XCC8" s="655"/>
      <c r="XCD8" s="655"/>
      <c r="XCE8" s="655"/>
      <c r="XCF8" s="655"/>
      <c r="XCG8" s="655"/>
      <c r="XCH8" s="655"/>
      <c r="XCI8" s="655"/>
      <c r="XCJ8" s="655"/>
      <c r="XCK8" s="655"/>
      <c r="XCL8" s="655"/>
      <c r="XCM8" s="655"/>
      <c r="XCN8" s="655"/>
      <c r="XCO8" s="655"/>
      <c r="XCP8" s="655"/>
      <c r="XCQ8" s="655"/>
      <c r="XCR8" s="655"/>
      <c r="XCS8" s="655"/>
      <c r="XCT8" s="655"/>
      <c r="XCU8" s="655"/>
      <c r="XCV8" s="655"/>
      <c r="XCW8" s="655"/>
      <c r="XCX8" s="655"/>
      <c r="XCY8" s="655"/>
      <c r="XCZ8" s="655"/>
      <c r="XDA8" s="655"/>
      <c r="XDB8" s="655"/>
      <c r="XDC8" s="655"/>
      <c r="XDD8" s="655"/>
      <c r="XDE8" s="655"/>
      <c r="XDF8" s="655"/>
      <c r="XDG8" s="655"/>
      <c r="XDH8" s="655"/>
      <c r="XDI8" s="655"/>
      <c r="XDJ8" s="655"/>
      <c r="XDK8" s="655"/>
      <c r="XDL8" s="655"/>
      <c r="XDM8" s="655"/>
      <c r="XDN8" s="655"/>
      <c r="XDO8" s="655"/>
      <c r="XDP8" s="655"/>
      <c r="XDQ8" s="655"/>
      <c r="XDR8" s="655"/>
      <c r="XDS8" s="655"/>
      <c r="XDT8" s="655"/>
      <c r="XDU8" s="655"/>
      <c r="XDV8" s="655"/>
      <c r="XDW8" s="655"/>
      <c r="XDX8" s="655"/>
      <c r="XDY8" s="655"/>
      <c r="XDZ8" s="655"/>
      <c r="XEA8" s="655"/>
      <c r="XEB8" s="655"/>
      <c r="XEC8" s="655"/>
      <c r="XED8" s="655"/>
      <c r="XEE8" s="655"/>
      <c r="XEF8" s="655"/>
      <c r="XEG8" s="655"/>
      <c r="XEH8" s="655"/>
      <c r="XEI8" s="655"/>
      <c r="XEJ8" s="655"/>
      <c r="XEK8" s="655"/>
      <c r="XEL8" s="655"/>
      <c r="XEM8" s="655"/>
      <c r="XEN8" s="655"/>
      <c r="XEO8" s="655"/>
      <c r="XEP8" s="655"/>
      <c r="XEQ8" s="655"/>
      <c r="XER8" s="655"/>
      <c r="XES8" s="655"/>
      <c r="XET8" s="655"/>
      <c r="XEU8" s="655"/>
    </row>
    <row r="9" s="654" customFormat="1" ht="35.1" customHeight="1" spans="1:2">
      <c r="A9" s="657" t="s">
        <v>12</v>
      </c>
      <c r="B9" s="655"/>
    </row>
    <row r="10" s="654" customFormat="1" ht="35.1" customHeight="1" spans="1:2">
      <c r="A10" s="657" t="s">
        <v>13</v>
      </c>
      <c r="B10" s="655"/>
    </row>
    <row r="11" s="654" customFormat="1" ht="35.1" customHeight="1" spans="1:2">
      <c r="A11" s="657" t="s">
        <v>14</v>
      </c>
      <c r="B11" s="655"/>
    </row>
    <row r="12" s="654" customFormat="1" ht="35.1" customHeight="1" spans="1:2">
      <c r="A12" s="657" t="s">
        <v>15</v>
      </c>
      <c r="B12" s="655"/>
    </row>
    <row r="13" s="654" customFormat="1" ht="35.1" customHeight="1" spans="1:2">
      <c r="A13" s="657" t="s">
        <v>16</v>
      </c>
      <c r="B13" s="655"/>
    </row>
    <row r="14" s="654" customFormat="1" ht="35.1" customHeight="1" spans="1:2">
      <c r="A14" s="657" t="s">
        <v>17</v>
      </c>
      <c r="B14" s="655"/>
    </row>
    <row r="15" s="654" customFormat="1" ht="35.1" customHeight="1" spans="1:2">
      <c r="A15" s="657" t="s">
        <v>18</v>
      </c>
      <c r="B15" s="655"/>
    </row>
    <row r="16" s="654" customFormat="1" ht="35.1" customHeight="1" spans="1:2">
      <c r="A16" s="657" t="s">
        <v>19</v>
      </c>
      <c r="B16" s="655"/>
    </row>
    <row r="17" s="654" customFormat="1" ht="35.1" customHeight="1" spans="1:2">
      <c r="A17" s="657" t="s">
        <v>20</v>
      </c>
      <c r="B17" s="655"/>
    </row>
    <row r="18" s="654" customFormat="1" ht="35.1" customHeight="1" spans="1:2">
      <c r="A18" s="657" t="s">
        <v>21</v>
      </c>
      <c r="B18" s="655"/>
    </row>
    <row r="19" s="654" customFormat="1" ht="35.1" customHeight="1" spans="1:2">
      <c r="A19" s="657" t="s">
        <v>22</v>
      </c>
      <c r="B19" s="655"/>
    </row>
    <row r="20" s="654" customFormat="1" ht="35.1" customHeight="1" spans="1:2">
      <c r="A20" s="657" t="s">
        <v>23</v>
      </c>
      <c r="B20" s="655"/>
    </row>
    <row r="21" s="654" customFormat="1" ht="35.1" customHeight="1" spans="1:2">
      <c r="A21" s="657" t="s">
        <v>24</v>
      </c>
      <c r="B21" s="655"/>
    </row>
    <row r="22" s="654" customFormat="1" ht="35.1" customHeight="1" spans="1:2">
      <c r="A22" s="657" t="s">
        <v>25</v>
      </c>
      <c r="B22" s="655"/>
    </row>
    <row r="23" s="654" customFormat="1" ht="35.1" customHeight="1" spans="1:2">
      <c r="A23" s="657" t="s">
        <v>26</v>
      </c>
      <c r="B23" s="655"/>
    </row>
    <row r="24" s="654" customFormat="1" ht="35.1" customHeight="1" spans="1:2">
      <c r="A24" s="657" t="s">
        <v>27</v>
      </c>
      <c r="B24" s="655"/>
    </row>
    <row r="25" s="654" customFormat="1" ht="35.1" customHeight="1" spans="1:2">
      <c r="A25" s="657" t="s">
        <v>28</v>
      </c>
      <c r="B25" s="655"/>
    </row>
    <row r="26" s="654" customFormat="1" ht="35.1" customHeight="1" spans="1:2">
      <c r="A26" s="657" t="s">
        <v>29</v>
      </c>
      <c r="B26" s="655"/>
    </row>
    <row r="27" s="654" customFormat="1" ht="35.1" customHeight="1" spans="1:2">
      <c r="A27" s="657" t="s">
        <v>30</v>
      </c>
      <c r="B27" s="655"/>
    </row>
    <row r="28" ht="35.1" customHeight="1" spans="1:1">
      <c r="A28" s="658"/>
    </row>
    <row r="29" ht="35.1" customHeight="1" spans="1:1">
      <c r="A29" s="658"/>
    </row>
  </sheetData>
  <printOptions horizontalCentered="1"/>
  <pageMargins left="0.472222222222222" right="0.393055555555556" top="1.18055555555556" bottom="0.747916666666667" header="0.314583333333333" footer="0.314583333333333"/>
  <pageSetup paperSize="9" scale="72" firstPageNumber="0" orientation="portrait" useFirstPageNumber="1"/>
  <headerFooter alignWithMargins="0"/>
  <rowBreaks count="1" manualBreakCount="1">
    <brk id="27" max="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118"/>
  <sheetViews>
    <sheetView showGridLines="0" showZeros="0" view="pageBreakPreview" zoomScaleNormal="90" workbookViewId="0">
      <pane ySplit="4" topLeftCell="A112" activePane="bottomLeft" state="frozen"/>
      <selection/>
      <selection pane="bottomLeft" activeCell="D8" sqref="D8"/>
    </sheetView>
  </sheetViews>
  <sheetFormatPr defaultColWidth="9" defaultRowHeight="18.75" outlineLevelCol="7"/>
  <cols>
    <col min="1" max="1" width="13.7583333333333" style="418" customWidth="1"/>
    <col min="2" max="2" width="43.7583333333333" style="418" customWidth="1"/>
    <col min="3" max="3" width="16.7583333333333" style="181" customWidth="1"/>
    <col min="4" max="4" width="16.7583333333333" style="630" customWidth="1"/>
    <col min="5" max="5" width="16.7583333333333" style="181" customWidth="1"/>
    <col min="6" max="7" width="15.2583333333333" style="631" customWidth="1"/>
    <col min="8" max="8" width="9.13333333333333" style="418" customWidth="1"/>
    <col min="9" max="16384" width="9" style="418"/>
  </cols>
  <sheetData>
    <row r="1" ht="45" customHeight="1" spans="1:7">
      <c r="A1" s="632"/>
      <c r="B1" s="508" t="s">
        <v>31</v>
      </c>
      <c r="C1" s="633"/>
      <c r="E1" s="633"/>
      <c r="F1" s="633"/>
      <c r="G1" s="633"/>
    </row>
    <row r="2" ht="20.1" customHeight="1" spans="2:7">
      <c r="B2" s="530" t="s">
        <v>32</v>
      </c>
      <c r="F2" s="186"/>
      <c r="G2" s="186" t="s">
        <v>33</v>
      </c>
    </row>
    <row r="3" s="415" customFormat="1" ht="36" customHeight="1" spans="1:8">
      <c r="A3" s="634" t="s">
        <v>34</v>
      </c>
      <c r="B3" s="513" t="s">
        <v>35</v>
      </c>
      <c r="C3" s="190" t="str">
        <f>YEAR(封面!$B$7)-2&amp;"年决算数"</f>
        <v>2023年决算数</v>
      </c>
      <c r="D3" s="635" t="str">
        <f>YEAR(封面!$B$7)-1&amp;"年"</f>
        <v>2024年</v>
      </c>
      <c r="E3" s="190"/>
      <c r="F3" s="326" t="s">
        <v>36</v>
      </c>
      <c r="G3" s="326"/>
      <c r="H3" s="636" t="s">
        <v>37</v>
      </c>
    </row>
    <row r="4" s="415" customFormat="1" ht="36" customHeight="1" spans="1:8">
      <c r="A4" s="634"/>
      <c r="B4" s="513"/>
      <c r="C4" s="190"/>
      <c r="D4" s="635" t="s">
        <v>38</v>
      </c>
      <c r="E4" s="190" t="s">
        <v>39</v>
      </c>
      <c r="F4" s="190" t="str">
        <f>"比"&amp;YEAR(封面!$B$7)-2&amp;"年决算数增长%"</f>
        <v>比2023年决算数增长%</v>
      </c>
      <c r="G4" s="190" t="str">
        <f>"完成"&amp;YEAR(封面!$B$7)-1&amp;"年预算数的%"</f>
        <v>完成2024年预算数的%</v>
      </c>
      <c r="H4" s="636"/>
    </row>
    <row r="5" ht="36" customHeight="1" spans="1:8">
      <c r="A5" s="637" t="s">
        <v>40</v>
      </c>
      <c r="B5" s="638" t="s">
        <v>41</v>
      </c>
      <c r="C5" s="239">
        <f>SUM(C6:C20)</f>
        <v>25242</v>
      </c>
      <c r="D5" s="239">
        <f>SUM(D6:D20)</f>
        <v>29659</v>
      </c>
      <c r="E5" s="195">
        <f>SUM(E6:E20)</f>
        <v>25643</v>
      </c>
      <c r="F5" s="428">
        <f>IF(C5&lt;&gt;0,IF((E5/C5-1)&lt;-30%,"",IF((E5/C5-1)&gt;30%,"",E5/C5-1)),"")</f>
        <v>0.016</v>
      </c>
      <c r="G5" s="428">
        <f>IF(D5&lt;&gt;0,IF(E5/D5&lt;-150%,"",IF(E5/D5&gt;150%,"",E5/D5)),"")</f>
        <v>0.865</v>
      </c>
      <c r="H5" s="639" t="str">
        <f t="shared" ref="H5:H32" si="0">IF(B5&lt;&gt;"",IF(SUM(C5:E5)&lt;&gt;0,"是","否"),"是")</f>
        <v>是</v>
      </c>
    </row>
    <row r="6" ht="36" customHeight="1" spans="1:8">
      <c r="A6" s="434">
        <v>10101</v>
      </c>
      <c r="B6" s="233" t="s">
        <v>42</v>
      </c>
      <c r="C6" s="201">
        <v>8645</v>
      </c>
      <c r="D6" s="522">
        <v>9234</v>
      </c>
      <c r="E6" s="201">
        <v>8599</v>
      </c>
      <c r="F6" s="428">
        <f t="shared" ref="F6:F37" si="1">IF(C6&lt;&gt;0,IF((E6/C6-1)&lt;-30%,"",IF((E6/C6-1)&gt;30%,"",E6/C6-1)),"")</f>
        <v>-0.005</v>
      </c>
      <c r="G6" s="428">
        <f t="shared" ref="G6:G37" si="2">IF(D6&lt;&gt;0,IF(E6/D6&lt;-150%,"",IF(E6/D6&gt;150%,"",E6/D6)),"")</f>
        <v>0.931</v>
      </c>
      <c r="H6" s="639" t="str">
        <f t="shared" si="0"/>
        <v>是</v>
      </c>
    </row>
    <row r="7" ht="36" customHeight="1" spans="1:8">
      <c r="A7" s="434" t="s">
        <v>43</v>
      </c>
      <c r="B7" s="233" t="s">
        <v>44</v>
      </c>
      <c r="C7" s="201">
        <v>397</v>
      </c>
      <c r="D7" s="522">
        <v>504</v>
      </c>
      <c r="E7" s="330">
        <v>364</v>
      </c>
      <c r="F7" s="428">
        <f t="shared" si="1"/>
        <v>-0.083</v>
      </c>
      <c r="G7" s="428">
        <f t="shared" si="2"/>
        <v>0.722</v>
      </c>
      <c r="H7" s="639" t="str">
        <f t="shared" si="0"/>
        <v>是</v>
      </c>
    </row>
    <row r="8" ht="36" customHeight="1" spans="1:8">
      <c r="A8" s="434" t="s">
        <v>45</v>
      </c>
      <c r="B8" s="233" t="s">
        <v>46</v>
      </c>
      <c r="C8" s="203">
        <v>194</v>
      </c>
      <c r="D8" s="522">
        <v>350</v>
      </c>
      <c r="E8" s="330">
        <v>212</v>
      </c>
      <c r="F8" s="428">
        <f t="shared" si="1"/>
        <v>0.093</v>
      </c>
      <c r="G8" s="428">
        <f t="shared" si="2"/>
        <v>0.606</v>
      </c>
      <c r="H8" s="639" t="str">
        <f t="shared" si="0"/>
        <v>是</v>
      </c>
    </row>
    <row r="9" ht="36" customHeight="1" spans="1:8">
      <c r="A9" s="434" t="s">
        <v>47</v>
      </c>
      <c r="B9" s="233" t="s">
        <v>48</v>
      </c>
      <c r="C9" s="203">
        <v>5</v>
      </c>
      <c r="D9" s="522">
        <v>29</v>
      </c>
      <c r="E9" s="330">
        <v>7</v>
      </c>
      <c r="F9" s="428" t="str">
        <f t="shared" si="1"/>
        <v/>
      </c>
      <c r="G9" s="428">
        <f t="shared" si="2"/>
        <v>0.241</v>
      </c>
      <c r="H9" s="639" t="str">
        <f t="shared" si="0"/>
        <v>是</v>
      </c>
    </row>
    <row r="10" ht="36" customHeight="1" spans="1:8">
      <c r="A10" s="434" t="s">
        <v>49</v>
      </c>
      <c r="B10" s="233" t="s">
        <v>50</v>
      </c>
      <c r="C10" s="203">
        <v>735</v>
      </c>
      <c r="D10" s="522">
        <v>755</v>
      </c>
      <c r="E10" s="330">
        <v>784</v>
      </c>
      <c r="F10" s="428">
        <f t="shared" si="1"/>
        <v>0.067</v>
      </c>
      <c r="G10" s="428">
        <f t="shared" si="2"/>
        <v>1.038</v>
      </c>
      <c r="H10" s="639" t="str">
        <f t="shared" si="0"/>
        <v>是</v>
      </c>
    </row>
    <row r="11" ht="36" customHeight="1" spans="1:8">
      <c r="A11" s="434" t="s">
        <v>51</v>
      </c>
      <c r="B11" s="233" t="s">
        <v>52</v>
      </c>
      <c r="C11" s="203">
        <v>276</v>
      </c>
      <c r="D11" s="522">
        <v>480</v>
      </c>
      <c r="E11" s="330">
        <v>385</v>
      </c>
      <c r="F11" s="428" t="str">
        <f t="shared" si="1"/>
        <v/>
      </c>
      <c r="G11" s="428">
        <f t="shared" si="2"/>
        <v>0.802</v>
      </c>
      <c r="H11" s="639" t="str">
        <f t="shared" si="0"/>
        <v>是</v>
      </c>
    </row>
    <row r="12" ht="36" customHeight="1" spans="1:8">
      <c r="A12" s="434" t="s">
        <v>53</v>
      </c>
      <c r="B12" s="233" t="s">
        <v>54</v>
      </c>
      <c r="C12" s="203">
        <v>324</v>
      </c>
      <c r="D12" s="522">
        <v>409</v>
      </c>
      <c r="E12" s="330">
        <v>352</v>
      </c>
      <c r="F12" s="428">
        <f t="shared" si="1"/>
        <v>0.086</v>
      </c>
      <c r="G12" s="428">
        <f t="shared" si="2"/>
        <v>0.861</v>
      </c>
      <c r="H12" s="639" t="str">
        <f t="shared" si="0"/>
        <v>是</v>
      </c>
    </row>
    <row r="13" ht="36" customHeight="1" spans="1:8">
      <c r="A13" s="434" t="s">
        <v>55</v>
      </c>
      <c r="B13" s="233" t="s">
        <v>56</v>
      </c>
      <c r="C13" s="203">
        <v>456</v>
      </c>
      <c r="D13" s="522">
        <v>549</v>
      </c>
      <c r="E13" s="330">
        <v>328</v>
      </c>
      <c r="F13" s="428">
        <f t="shared" si="1"/>
        <v>-0.281</v>
      </c>
      <c r="G13" s="428">
        <f t="shared" si="2"/>
        <v>0.597</v>
      </c>
      <c r="H13" s="639" t="str">
        <f t="shared" si="0"/>
        <v>是</v>
      </c>
    </row>
    <row r="14" ht="36" customHeight="1" spans="1:8">
      <c r="A14" s="434" t="s">
        <v>57</v>
      </c>
      <c r="B14" s="233" t="s">
        <v>58</v>
      </c>
      <c r="C14" s="203">
        <v>5483</v>
      </c>
      <c r="D14" s="522">
        <v>9391</v>
      </c>
      <c r="E14" s="330">
        <v>822</v>
      </c>
      <c r="F14" s="428" t="str">
        <f t="shared" si="1"/>
        <v/>
      </c>
      <c r="G14" s="428">
        <f t="shared" si="2"/>
        <v>0.088</v>
      </c>
      <c r="H14" s="639" t="str">
        <f t="shared" si="0"/>
        <v>是</v>
      </c>
    </row>
    <row r="15" ht="36" customHeight="1" spans="1:8">
      <c r="A15" s="434" t="s">
        <v>59</v>
      </c>
      <c r="B15" s="233" t="s">
        <v>60</v>
      </c>
      <c r="C15" s="203">
        <v>366</v>
      </c>
      <c r="D15" s="522">
        <v>397</v>
      </c>
      <c r="E15" s="330">
        <v>379</v>
      </c>
      <c r="F15" s="428">
        <f t="shared" si="1"/>
        <v>0.036</v>
      </c>
      <c r="G15" s="428">
        <f t="shared" si="2"/>
        <v>0.955</v>
      </c>
      <c r="H15" s="639" t="str">
        <f t="shared" si="0"/>
        <v>是</v>
      </c>
    </row>
    <row r="16" ht="36" customHeight="1" spans="1:8">
      <c r="A16" s="434" t="s">
        <v>61</v>
      </c>
      <c r="B16" s="233" t="s">
        <v>62</v>
      </c>
      <c r="C16" s="203">
        <v>3565</v>
      </c>
      <c r="D16" s="522">
        <v>2224</v>
      </c>
      <c r="E16" s="330">
        <v>9140</v>
      </c>
      <c r="F16" s="428" t="str">
        <f t="shared" si="1"/>
        <v/>
      </c>
      <c r="G16" s="428" t="str">
        <f t="shared" si="2"/>
        <v/>
      </c>
      <c r="H16" s="639" t="str">
        <f t="shared" si="0"/>
        <v>是</v>
      </c>
    </row>
    <row r="17" ht="36" customHeight="1" spans="1:8">
      <c r="A17" s="434" t="s">
        <v>63</v>
      </c>
      <c r="B17" s="233" t="s">
        <v>64</v>
      </c>
      <c r="C17" s="203">
        <v>1174</v>
      </c>
      <c r="D17" s="522">
        <v>1504</v>
      </c>
      <c r="E17" s="330">
        <v>678</v>
      </c>
      <c r="F17" s="428" t="str">
        <f t="shared" si="1"/>
        <v/>
      </c>
      <c r="G17" s="428">
        <f t="shared" si="2"/>
        <v>0.451</v>
      </c>
      <c r="H17" s="639" t="str">
        <f t="shared" si="0"/>
        <v>是</v>
      </c>
    </row>
    <row r="18" ht="36" customHeight="1" spans="1:8">
      <c r="A18" s="434" t="s">
        <v>65</v>
      </c>
      <c r="B18" s="233" t="s">
        <v>66</v>
      </c>
      <c r="C18" s="203">
        <v>3545</v>
      </c>
      <c r="D18" s="522">
        <v>3755</v>
      </c>
      <c r="E18" s="330">
        <v>3539</v>
      </c>
      <c r="F18" s="428">
        <f t="shared" si="1"/>
        <v>-0.002</v>
      </c>
      <c r="G18" s="428">
        <f t="shared" si="2"/>
        <v>0.942</v>
      </c>
      <c r="H18" s="639" t="str">
        <f t="shared" si="0"/>
        <v>是</v>
      </c>
    </row>
    <row r="19" ht="36" customHeight="1" spans="1:8">
      <c r="A19" s="434" t="s">
        <v>67</v>
      </c>
      <c r="B19" s="233" t="s">
        <v>68</v>
      </c>
      <c r="C19" s="203">
        <v>77</v>
      </c>
      <c r="D19" s="522">
        <v>78</v>
      </c>
      <c r="E19" s="330">
        <v>54</v>
      </c>
      <c r="F19" s="428">
        <f t="shared" si="1"/>
        <v>-0.299</v>
      </c>
      <c r="G19" s="428">
        <f t="shared" si="2"/>
        <v>0.692</v>
      </c>
      <c r="H19" s="639" t="str">
        <f t="shared" si="0"/>
        <v>是</v>
      </c>
    </row>
    <row r="20" ht="36" customHeight="1" spans="1:8">
      <c r="A20" s="670" t="s">
        <v>69</v>
      </c>
      <c r="B20" s="233" t="s">
        <v>70</v>
      </c>
      <c r="C20" s="203"/>
      <c r="D20" s="201"/>
      <c r="E20" s="203"/>
      <c r="F20" s="428" t="str">
        <f t="shared" si="1"/>
        <v/>
      </c>
      <c r="G20" s="428" t="str">
        <f t="shared" si="2"/>
        <v/>
      </c>
      <c r="H20" s="639" t="str">
        <f t="shared" si="0"/>
        <v>否</v>
      </c>
    </row>
    <row r="21" ht="36" customHeight="1" spans="1:8">
      <c r="A21" s="640" t="s">
        <v>71</v>
      </c>
      <c r="B21" s="638" t="s">
        <v>72</v>
      </c>
      <c r="C21" s="195">
        <f>SUM(C22:C29)</f>
        <v>15844</v>
      </c>
      <c r="D21" s="195">
        <f>SUM(D22:D29)</f>
        <v>12660</v>
      </c>
      <c r="E21" s="195">
        <f>SUM(E22:E29)</f>
        <v>16707</v>
      </c>
      <c r="F21" s="428">
        <f t="shared" si="1"/>
        <v>0.054</v>
      </c>
      <c r="G21" s="428">
        <f t="shared" si="2"/>
        <v>1.32</v>
      </c>
      <c r="H21" s="639" t="str">
        <f t="shared" si="0"/>
        <v>是</v>
      </c>
    </row>
    <row r="22" ht="36" customHeight="1" spans="1:8">
      <c r="A22" s="641" t="s">
        <v>73</v>
      </c>
      <c r="B22" s="233" t="s">
        <v>74</v>
      </c>
      <c r="C22" s="203">
        <v>1186</v>
      </c>
      <c r="D22" s="522">
        <v>972</v>
      </c>
      <c r="E22" s="330">
        <v>787</v>
      </c>
      <c r="F22" s="428" t="str">
        <f t="shared" si="1"/>
        <v/>
      </c>
      <c r="G22" s="428">
        <f t="shared" si="2"/>
        <v>0.81</v>
      </c>
      <c r="H22" s="639" t="str">
        <f t="shared" si="0"/>
        <v>是</v>
      </c>
    </row>
    <row r="23" ht="36" customHeight="1" spans="1:8">
      <c r="A23" s="434" t="s">
        <v>75</v>
      </c>
      <c r="B23" s="642" t="s">
        <v>76</v>
      </c>
      <c r="C23" s="203">
        <v>1355</v>
      </c>
      <c r="D23" s="522">
        <v>802</v>
      </c>
      <c r="E23" s="330">
        <v>2128</v>
      </c>
      <c r="F23" s="428" t="str">
        <f t="shared" si="1"/>
        <v/>
      </c>
      <c r="G23" s="428" t="str">
        <f t="shared" si="2"/>
        <v/>
      </c>
      <c r="H23" s="639" t="str">
        <f t="shared" si="0"/>
        <v>是</v>
      </c>
    </row>
    <row r="24" ht="36" customHeight="1" spans="1:8">
      <c r="A24" s="434" t="s">
        <v>77</v>
      </c>
      <c r="B24" s="233" t="s">
        <v>78</v>
      </c>
      <c r="C24" s="203">
        <v>1088</v>
      </c>
      <c r="D24" s="522">
        <v>731</v>
      </c>
      <c r="E24" s="330">
        <v>1903</v>
      </c>
      <c r="F24" s="428" t="str">
        <f t="shared" si="1"/>
        <v/>
      </c>
      <c r="G24" s="428" t="str">
        <f t="shared" si="2"/>
        <v/>
      </c>
      <c r="H24" s="639" t="str">
        <f t="shared" si="0"/>
        <v>是</v>
      </c>
    </row>
    <row r="25" ht="36" customHeight="1" spans="1:8">
      <c r="A25" s="434" t="s">
        <v>79</v>
      </c>
      <c r="B25" s="233" t="s">
        <v>80</v>
      </c>
      <c r="C25" s="203"/>
      <c r="D25" s="522">
        <v>0</v>
      </c>
      <c r="E25" s="203"/>
      <c r="F25" s="428" t="str">
        <f t="shared" si="1"/>
        <v/>
      </c>
      <c r="G25" s="428" t="str">
        <f t="shared" si="2"/>
        <v/>
      </c>
      <c r="H25" s="639" t="str">
        <f t="shared" si="0"/>
        <v>否</v>
      </c>
    </row>
    <row r="26" ht="36" customHeight="1" spans="1:8">
      <c r="A26" s="434" t="s">
        <v>81</v>
      </c>
      <c r="B26" s="233" t="s">
        <v>82</v>
      </c>
      <c r="C26" s="203">
        <v>9959</v>
      </c>
      <c r="D26" s="522">
        <v>8229</v>
      </c>
      <c r="E26" s="330">
        <v>8860</v>
      </c>
      <c r="F26" s="428">
        <f t="shared" si="1"/>
        <v>-0.11</v>
      </c>
      <c r="G26" s="428">
        <f t="shared" si="2"/>
        <v>1.077</v>
      </c>
      <c r="H26" s="639" t="str">
        <f t="shared" si="0"/>
        <v>是</v>
      </c>
    </row>
    <row r="27" ht="36" customHeight="1" spans="1:8">
      <c r="A27" s="434" t="s">
        <v>83</v>
      </c>
      <c r="B27" s="233" t="s">
        <v>84</v>
      </c>
      <c r="C27" s="203"/>
      <c r="D27" s="522">
        <v>0</v>
      </c>
      <c r="E27" s="203"/>
      <c r="F27" s="428" t="str">
        <f t="shared" si="1"/>
        <v/>
      </c>
      <c r="G27" s="428" t="str">
        <f t="shared" si="2"/>
        <v/>
      </c>
      <c r="H27" s="639" t="str">
        <f t="shared" si="0"/>
        <v>否</v>
      </c>
    </row>
    <row r="28" ht="36" customHeight="1" spans="1:8">
      <c r="A28" s="434" t="s">
        <v>85</v>
      </c>
      <c r="B28" s="233" t="s">
        <v>86</v>
      </c>
      <c r="C28" s="203">
        <v>417</v>
      </c>
      <c r="D28" s="522">
        <v>298</v>
      </c>
      <c r="E28" s="330">
        <v>491</v>
      </c>
      <c r="F28" s="428">
        <f t="shared" si="1"/>
        <v>0.177</v>
      </c>
      <c r="G28" s="428" t="str">
        <f t="shared" si="2"/>
        <v/>
      </c>
      <c r="H28" s="639" t="str">
        <f t="shared" si="0"/>
        <v>是</v>
      </c>
    </row>
    <row r="29" ht="36" customHeight="1" spans="1:8">
      <c r="A29" s="434" t="s">
        <v>87</v>
      </c>
      <c r="B29" s="233" t="s">
        <v>88</v>
      </c>
      <c r="C29" s="203">
        <v>1839</v>
      </c>
      <c r="D29" s="522">
        <v>1628</v>
      </c>
      <c r="E29" s="330">
        <v>2538</v>
      </c>
      <c r="F29" s="428" t="str">
        <f t="shared" si="1"/>
        <v/>
      </c>
      <c r="G29" s="428" t="str">
        <f t="shared" si="2"/>
        <v/>
      </c>
      <c r="H29" s="639" t="str">
        <f t="shared" si="0"/>
        <v>是</v>
      </c>
    </row>
    <row r="30" s="421" customFormat="1" ht="36" customHeight="1" spans="1:8">
      <c r="A30" s="434"/>
      <c r="B30" s="233"/>
      <c r="C30" s="203"/>
      <c r="D30" s="330"/>
      <c r="E30" s="203"/>
      <c r="F30" s="428" t="str">
        <f t="shared" si="1"/>
        <v/>
      </c>
      <c r="G30" s="428" t="str">
        <f t="shared" si="2"/>
        <v/>
      </c>
      <c r="H30" s="639" t="str">
        <f t="shared" si="0"/>
        <v>是</v>
      </c>
    </row>
    <row r="31" s="421" customFormat="1" ht="36" customHeight="1" spans="1:8">
      <c r="A31" s="643"/>
      <c r="B31" s="588" t="s">
        <v>89</v>
      </c>
      <c r="C31" s="239">
        <f>SUM(C21,C5)</f>
        <v>41086</v>
      </c>
      <c r="D31" s="239">
        <f>SUM(D21,D5)</f>
        <v>42319</v>
      </c>
      <c r="E31" s="239">
        <f>SUM(E21,E5)</f>
        <v>42350</v>
      </c>
      <c r="F31" s="428">
        <f t="shared" si="1"/>
        <v>0.031</v>
      </c>
      <c r="G31" s="428">
        <f t="shared" si="2"/>
        <v>1.001</v>
      </c>
      <c r="H31" s="639" t="str">
        <f t="shared" si="0"/>
        <v>是</v>
      </c>
    </row>
    <row r="32" s="421" customFormat="1" ht="35.1" customHeight="1" spans="1:8">
      <c r="A32" s="640">
        <v>105</v>
      </c>
      <c r="B32" s="231" t="s">
        <v>90</v>
      </c>
      <c r="C32" s="239">
        <f>SUM(C33,C37:C38)</f>
        <v>30276</v>
      </c>
      <c r="D32" s="239">
        <f>SUM(D33,D37:D38)</f>
        <v>2621</v>
      </c>
      <c r="E32" s="239">
        <f>SUM(E33,E37:E38)</f>
        <v>9212</v>
      </c>
      <c r="F32" s="428" t="str">
        <f t="shared" si="1"/>
        <v/>
      </c>
      <c r="G32" s="428" t="str">
        <f t="shared" si="2"/>
        <v/>
      </c>
      <c r="H32" s="639" t="str">
        <f t="shared" si="0"/>
        <v>是</v>
      </c>
    </row>
    <row r="33" s="421" customFormat="1" ht="36" customHeight="1" spans="1:8">
      <c r="A33" s="640"/>
      <c r="B33" s="433" t="s">
        <v>91</v>
      </c>
      <c r="C33" s="239">
        <f>SUM(C34:C36)</f>
        <v>30276</v>
      </c>
      <c r="D33" s="195">
        <f>SUM(D34:D36)</f>
        <v>2621</v>
      </c>
      <c r="E33" s="195">
        <f>SUM(E34:E36)</f>
        <v>9212</v>
      </c>
      <c r="F33" s="428" t="str">
        <f t="shared" si="1"/>
        <v/>
      </c>
      <c r="G33" s="428" t="str">
        <f t="shared" si="2"/>
        <v/>
      </c>
      <c r="H33" s="639" t="str">
        <f t="shared" ref="H33:H64" si="3">IF(B33&lt;&gt;"",IF(SUM(C33:E33)&lt;&gt;0,"是","否"),"是")</f>
        <v>是</v>
      </c>
    </row>
    <row r="34" s="421" customFormat="1" ht="36" customHeight="1" spans="1:8">
      <c r="A34" s="640"/>
      <c r="B34" s="270" t="s">
        <v>92</v>
      </c>
      <c r="C34" s="195">
        <v>400</v>
      </c>
      <c r="D34" s="195"/>
      <c r="E34" s="195">
        <v>800</v>
      </c>
      <c r="F34" s="428" t="str">
        <f t="shared" si="1"/>
        <v/>
      </c>
      <c r="G34" s="428" t="str">
        <f t="shared" si="2"/>
        <v/>
      </c>
      <c r="H34" s="639" t="str">
        <f t="shared" si="3"/>
        <v>是</v>
      </c>
    </row>
    <row r="35" s="421" customFormat="1" ht="36" customHeight="1" spans="1:8">
      <c r="A35" s="640"/>
      <c r="B35" s="270" t="s">
        <v>93</v>
      </c>
      <c r="C35" s="195">
        <v>29876</v>
      </c>
      <c r="D35" s="195">
        <v>2621</v>
      </c>
      <c r="E35" s="195">
        <v>8412</v>
      </c>
      <c r="F35" s="428" t="str">
        <f t="shared" si="1"/>
        <v/>
      </c>
      <c r="G35" s="428" t="str">
        <f t="shared" si="2"/>
        <v/>
      </c>
      <c r="H35" s="639" t="str">
        <f t="shared" si="3"/>
        <v>是</v>
      </c>
    </row>
    <row r="36" s="421" customFormat="1" ht="36" customHeight="1" spans="1:8">
      <c r="A36" s="640"/>
      <c r="B36" s="270" t="s">
        <v>94</v>
      </c>
      <c r="C36" s="195"/>
      <c r="D36" s="195"/>
      <c r="E36" s="195"/>
      <c r="F36" s="428" t="str">
        <f t="shared" si="1"/>
        <v/>
      </c>
      <c r="G36" s="428" t="str">
        <f t="shared" si="2"/>
        <v/>
      </c>
      <c r="H36" s="639" t="str">
        <f t="shared" si="3"/>
        <v>否</v>
      </c>
    </row>
    <row r="37" s="421" customFormat="1" ht="36" customHeight="1" spans="1:8">
      <c r="A37" s="640"/>
      <c r="B37" s="433" t="s">
        <v>95</v>
      </c>
      <c r="C37" s="195"/>
      <c r="D37" s="239"/>
      <c r="E37" s="195"/>
      <c r="F37" s="428" t="str">
        <f t="shared" si="1"/>
        <v/>
      </c>
      <c r="G37" s="428" t="str">
        <f t="shared" si="2"/>
        <v/>
      </c>
      <c r="H37" s="639" t="str">
        <f t="shared" si="3"/>
        <v>否</v>
      </c>
    </row>
    <row r="38" s="421" customFormat="1" ht="36" customHeight="1" spans="1:8">
      <c r="A38" s="640"/>
      <c r="B38" s="433" t="s">
        <v>96</v>
      </c>
      <c r="C38" s="195"/>
      <c r="D38" s="239"/>
      <c r="E38" s="195"/>
      <c r="F38" s="428" t="str">
        <f t="shared" ref="F38:F69" si="4">IF(C38&lt;&gt;0,IF((E38/C38-1)&lt;-30%,"",IF((E38/C38-1)&gt;30%,"",E38/C38-1)),"")</f>
        <v/>
      </c>
      <c r="G38" s="428" t="str">
        <f t="shared" ref="G38:G69" si="5">IF(D38&lt;&gt;0,IF(E38/D38&lt;-150%,"",IF(E38/D38&gt;150%,"",E38/D38)),"")</f>
        <v/>
      </c>
      <c r="H38" s="639" t="str">
        <f t="shared" si="3"/>
        <v>否</v>
      </c>
    </row>
    <row r="39" ht="36" customHeight="1" spans="1:8">
      <c r="A39" s="637">
        <v>110</v>
      </c>
      <c r="B39" s="638" t="s">
        <v>97</v>
      </c>
      <c r="C39" s="239">
        <f>C40+C47+C86</f>
        <v>134214</v>
      </c>
      <c r="D39" s="239">
        <f>D40+D47+D86+D108+D109</f>
        <v>116124</v>
      </c>
      <c r="E39" s="239">
        <f>E40+E47+E86</f>
        <v>110074</v>
      </c>
      <c r="F39" s="428">
        <f t="shared" si="4"/>
        <v>-0.18</v>
      </c>
      <c r="G39" s="428">
        <f t="shared" si="5"/>
        <v>0.948</v>
      </c>
      <c r="H39" s="639" t="str">
        <f t="shared" si="3"/>
        <v>是</v>
      </c>
    </row>
    <row r="40" ht="36" customHeight="1" spans="1:8">
      <c r="A40" s="434">
        <v>11001</v>
      </c>
      <c r="B40" s="233" t="s">
        <v>98</v>
      </c>
      <c r="C40" s="330">
        <f>SUM(C41:C46)</f>
        <v>2155</v>
      </c>
      <c r="D40" s="201">
        <f>SUM(D41:D46)</f>
        <v>2155</v>
      </c>
      <c r="E40" s="201">
        <f>SUM(E41:E46)</f>
        <v>5655</v>
      </c>
      <c r="F40" s="428" t="str">
        <f t="shared" si="4"/>
        <v/>
      </c>
      <c r="G40" s="428" t="str">
        <f t="shared" si="5"/>
        <v/>
      </c>
      <c r="H40" s="639" t="str">
        <f t="shared" si="3"/>
        <v>是</v>
      </c>
    </row>
    <row r="41" ht="36" customHeight="1" spans="1:8">
      <c r="A41" s="434">
        <v>1100102</v>
      </c>
      <c r="B41" s="233" t="s">
        <v>99</v>
      </c>
      <c r="C41" s="201">
        <v>221</v>
      </c>
      <c r="D41" s="201">
        <v>221</v>
      </c>
      <c r="E41" s="201">
        <v>221</v>
      </c>
      <c r="F41" s="428">
        <f t="shared" si="4"/>
        <v>0</v>
      </c>
      <c r="G41" s="428">
        <f t="shared" si="5"/>
        <v>1</v>
      </c>
      <c r="H41" s="639" t="str">
        <f t="shared" si="3"/>
        <v>是</v>
      </c>
    </row>
    <row r="42" ht="36" customHeight="1" spans="1:8">
      <c r="A42" s="434">
        <v>1100103</v>
      </c>
      <c r="B42" s="233" t="s">
        <v>100</v>
      </c>
      <c r="C42" s="201"/>
      <c r="D42" s="201"/>
      <c r="E42" s="201"/>
      <c r="F42" s="428" t="str">
        <f t="shared" si="4"/>
        <v/>
      </c>
      <c r="G42" s="428" t="str">
        <f t="shared" si="5"/>
        <v/>
      </c>
      <c r="H42" s="639" t="str">
        <f t="shared" si="3"/>
        <v>否</v>
      </c>
    </row>
    <row r="43" ht="36" customHeight="1" spans="1:8">
      <c r="A43" s="434">
        <v>1100104</v>
      </c>
      <c r="B43" s="233" t="s">
        <v>101</v>
      </c>
      <c r="C43" s="201">
        <v>834</v>
      </c>
      <c r="D43" s="201">
        <v>834</v>
      </c>
      <c r="E43" s="201">
        <v>834</v>
      </c>
      <c r="F43" s="428">
        <f t="shared" si="4"/>
        <v>0</v>
      </c>
      <c r="G43" s="428">
        <f t="shared" si="5"/>
        <v>1</v>
      </c>
      <c r="H43" s="639" t="str">
        <f t="shared" si="3"/>
        <v>是</v>
      </c>
    </row>
    <row r="44" ht="36" customHeight="1" spans="1:8">
      <c r="A44" s="434">
        <v>1100105</v>
      </c>
      <c r="B44" s="233" t="s">
        <v>102</v>
      </c>
      <c r="C44" s="201">
        <v>1</v>
      </c>
      <c r="D44" s="201">
        <v>1</v>
      </c>
      <c r="E44" s="201">
        <v>1</v>
      </c>
      <c r="F44" s="428">
        <f t="shared" si="4"/>
        <v>0</v>
      </c>
      <c r="G44" s="428">
        <f t="shared" si="5"/>
        <v>1</v>
      </c>
      <c r="H44" s="639" t="str">
        <f t="shared" si="3"/>
        <v>是</v>
      </c>
    </row>
    <row r="45" ht="36" customHeight="1" spans="1:8">
      <c r="A45" s="434">
        <v>1100106</v>
      </c>
      <c r="B45" s="233" t="s">
        <v>103</v>
      </c>
      <c r="C45" s="201">
        <v>1099</v>
      </c>
      <c r="D45" s="201">
        <v>1099</v>
      </c>
      <c r="E45" s="201">
        <v>1099</v>
      </c>
      <c r="F45" s="428">
        <f t="shared" si="4"/>
        <v>0</v>
      </c>
      <c r="G45" s="428">
        <f t="shared" si="5"/>
        <v>1</v>
      </c>
      <c r="H45" s="639" t="str">
        <f t="shared" si="3"/>
        <v>是</v>
      </c>
    </row>
    <row r="46" ht="36" customHeight="1" spans="1:8">
      <c r="A46" s="434">
        <v>1100199</v>
      </c>
      <c r="B46" s="233" t="s">
        <v>104</v>
      </c>
      <c r="C46" s="201"/>
      <c r="D46" s="201"/>
      <c r="E46" s="201">
        <v>3500</v>
      </c>
      <c r="F46" s="428" t="str">
        <f t="shared" si="4"/>
        <v/>
      </c>
      <c r="G46" s="428" t="str">
        <f t="shared" si="5"/>
        <v/>
      </c>
      <c r="H46" s="639" t="str">
        <f t="shared" si="3"/>
        <v>是</v>
      </c>
    </row>
    <row r="47" ht="36" customHeight="1" spans="1:8">
      <c r="A47" s="434">
        <v>11002</v>
      </c>
      <c r="B47" s="235" t="s">
        <v>105</v>
      </c>
      <c r="C47" s="330">
        <f>SUM(C48:C85)</f>
        <v>105054</v>
      </c>
      <c r="D47" s="201">
        <f>SUM(D48:D85)</f>
        <v>81104</v>
      </c>
      <c r="E47" s="201">
        <f>SUM(E48:E85)</f>
        <v>86033</v>
      </c>
      <c r="F47" s="428">
        <f t="shared" si="4"/>
        <v>-0.181</v>
      </c>
      <c r="G47" s="428">
        <f t="shared" si="5"/>
        <v>1.061</v>
      </c>
      <c r="H47" s="639" t="str">
        <f t="shared" si="3"/>
        <v>是</v>
      </c>
    </row>
    <row r="48" ht="36" customHeight="1" spans="1:8">
      <c r="A48" s="434">
        <v>1100201</v>
      </c>
      <c r="B48" s="233" t="s">
        <v>106</v>
      </c>
      <c r="C48" s="201">
        <v>2707</v>
      </c>
      <c r="D48" s="201">
        <v>2707</v>
      </c>
      <c r="E48" s="201">
        <v>2707</v>
      </c>
      <c r="F48" s="428">
        <f t="shared" si="4"/>
        <v>0</v>
      </c>
      <c r="G48" s="428">
        <f t="shared" si="5"/>
        <v>1</v>
      </c>
      <c r="H48" s="639" t="str">
        <f t="shared" si="3"/>
        <v>是</v>
      </c>
    </row>
    <row r="49" ht="36" customHeight="1" spans="1:8">
      <c r="A49" s="434">
        <v>1100202</v>
      </c>
      <c r="B49" s="233" t="s">
        <v>107</v>
      </c>
      <c r="C49" s="201">
        <v>23235</v>
      </c>
      <c r="D49" s="201">
        <v>23235</v>
      </c>
      <c r="E49" s="201">
        <v>25601</v>
      </c>
      <c r="F49" s="428">
        <f t="shared" si="4"/>
        <v>0.102</v>
      </c>
      <c r="G49" s="428">
        <f t="shared" si="5"/>
        <v>1.102</v>
      </c>
      <c r="H49" s="639" t="str">
        <f t="shared" si="3"/>
        <v>是</v>
      </c>
    </row>
    <row r="50" ht="36" customHeight="1" spans="1:8">
      <c r="A50" s="434">
        <v>1100207</v>
      </c>
      <c r="B50" s="233" t="s">
        <v>108</v>
      </c>
      <c r="C50" s="201">
        <v>5282</v>
      </c>
      <c r="D50" s="201">
        <v>5282</v>
      </c>
      <c r="E50" s="201">
        <v>5298</v>
      </c>
      <c r="F50" s="428">
        <f t="shared" si="4"/>
        <v>0.003</v>
      </c>
      <c r="G50" s="428">
        <f t="shared" si="5"/>
        <v>1.003</v>
      </c>
      <c r="H50" s="639" t="str">
        <f t="shared" si="3"/>
        <v>是</v>
      </c>
    </row>
    <row r="51" s="337" customFormat="1" ht="36" customHeight="1" spans="1:8">
      <c r="A51" s="644">
        <v>1100208</v>
      </c>
      <c r="B51" s="235" t="s">
        <v>109</v>
      </c>
      <c r="C51" s="201">
        <v>3961</v>
      </c>
      <c r="D51" s="201">
        <v>3771</v>
      </c>
      <c r="E51" s="201">
        <v>2499</v>
      </c>
      <c r="F51" s="428" t="str">
        <f t="shared" si="4"/>
        <v/>
      </c>
      <c r="G51" s="428">
        <f t="shared" si="5"/>
        <v>0.663</v>
      </c>
      <c r="H51" s="645" t="str">
        <f t="shared" si="3"/>
        <v>是</v>
      </c>
    </row>
    <row r="52" ht="36" customHeight="1" spans="1:8">
      <c r="A52" s="434">
        <v>1100212</v>
      </c>
      <c r="B52" s="233" t="s">
        <v>110</v>
      </c>
      <c r="C52" s="201"/>
      <c r="D52" s="201"/>
      <c r="E52" s="201"/>
      <c r="F52" s="428" t="str">
        <f t="shared" si="4"/>
        <v/>
      </c>
      <c r="G52" s="428" t="str">
        <f t="shared" si="5"/>
        <v/>
      </c>
      <c r="H52" s="639" t="str">
        <f t="shared" si="3"/>
        <v>否</v>
      </c>
    </row>
    <row r="53" ht="36" customHeight="1" spans="1:8">
      <c r="A53" s="434">
        <v>1100214</v>
      </c>
      <c r="B53" s="233" t="s">
        <v>111</v>
      </c>
      <c r="C53" s="201">
        <v>739</v>
      </c>
      <c r="D53" s="201">
        <v>739</v>
      </c>
      <c r="E53" s="201">
        <v>739</v>
      </c>
      <c r="F53" s="428">
        <f t="shared" si="4"/>
        <v>0</v>
      </c>
      <c r="G53" s="428">
        <f t="shared" si="5"/>
        <v>1</v>
      </c>
      <c r="H53" s="639" t="str">
        <f t="shared" si="3"/>
        <v>是</v>
      </c>
    </row>
    <row r="54" ht="36" customHeight="1" spans="1:8">
      <c r="A54" s="434">
        <v>1100225</v>
      </c>
      <c r="B54" s="233" t="s">
        <v>112</v>
      </c>
      <c r="C54" s="201"/>
      <c r="D54" s="201"/>
      <c r="E54" s="201"/>
      <c r="F54" s="428" t="str">
        <f t="shared" si="4"/>
        <v/>
      </c>
      <c r="G54" s="428" t="str">
        <f t="shared" si="5"/>
        <v/>
      </c>
      <c r="H54" s="639" t="str">
        <f t="shared" si="3"/>
        <v>否</v>
      </c>
    </row>
    <row r="55" ht="36" customHeight="1" spans="1:8">
      <c r="A55" s="434">
        <v>1100226</v>
      </c>
      <c r="B55" s="233" t="s">
        <v>113</v>
      </c>
      <c r="C55" s="201">
        <v>4323</v>
      </c>
      <c r="D55" s="201">
        <v>4323</v>
      </c>
      <c r="E55" s="201">
        <v>3532</v>
      </c>
      <c r="F55" s="428">
        <f t="shared" si="4"/>
        <v>-0.183</v>
      </c>
      <c r="G55" s="428">
        <f t="shared" si="5"/>
        <v>0.817</v>
      </c>
      <c r="H55" s="639" t="str">
        <f t="shared" si="3"/>
        <v>是</v>
      </c>
    </row>
    <row r="56" ht="36" customHeight="1" spans="1:8">
      <c r="A56" s="434">
        <v>1100227</v>
      </c>
      <c r="B56" s="233" t="s">
        <v>114</v>
      </c>
      <c r="C56" s="201">
        <v>5952</v>
      </c>
      <c r="D56" s="201">
        <v>5952</v>
      </c>
      <c r="E56" s="201">
        <v>5779</v>
      </c>
      <c r="F56" s="428">
        <f t="shared" si="4"/>
        <v>-0.029</v>
      </c>
      <c r="G56" s="428">
        <f t="shared" si="5"/>
        <v>0.971</v>
      </c>
      <c r="H56" s="639" t="str">
        <f t="shared" si="3"/>
        <v>是</v>
      </c>
    </row>
    <row r="57" ht="35.1" customHeight="1" spans="1:8">
      <c r="A57" s="434">
        <v>1100228</v>
      </c>
      <c r="B57" s="233" t="s">
        <v>115</v>
      </c>
      <c r="C57" s="201"/>
      <c r="D57" s="201"/>
      <c r="E57" s="201"/>
      <c r="F57" s="428" t="str">
        <f t="shared" si="4"/>
        <v/>
      </c>
      <c r="G57" s="428" t="str">
        <f t="shared" si="5"/>
        <v/>
      </c>
      <c r="H57" s="639" t="str">
        <f t="shared" si="3"/>
        <v>否</v>
      </c>
    </row>
    <row r="58" ht="36" customHeight="1" spans="1:8">
      <c r="A58" s="434">
        <v>1100229</v>
      </c>
      <c r="B58" s="233" t="s">
        <v>116</v>
      </c>
      <c r="C58" s="201">
        <v>2072</v>
      </c>
      <c r="D58" s="201">
        <v>1072</v>
      </c>
      <c r="E58" s="201">
        <v>1826</v>
      </c>
      <c r="F58" s="428">
        <f t="shared" si="4"/>
        <v>-0.119</v>
      </c>
      <c r="G58" s="428" t="str">
        <f t="shared" si="5"/>
        <v/>
      </c>
      <c r="H58" s="639" t="str">
        <f t="shared" si="3"/>
        <v>是</v>
      </c>
    </row>
    <row r="59" ht="36" customHeight="1" spans="1:8">
      <c r="A59" s="434">
        <v>1100230</v>
      </c>
      <c r="B59" s="233" t="s">
        <v>117</v>
      </c>
      <c r="C59" s="201"/>
      <c r="D59" s="201"/>
      <c r="E59" s="201"/>
      <c r="F59" s="428" t="str">
        <f t="shared" si="4"/>
        <v/>
      </c>
      <c r="G59" s="428" t="str">
        <f t="shared" si="5"/>
        <v/>
      </c>
      <c r="H59" s="639" t="str">
        <f t="shared" si="3"/>
        <v>否</v>
      </c>
    </row>
    <row r="60" ht="36" customHeight="1" spans="1:8">
      <c r="A60" s="434">
        <v>1100231</v>
      </c>
      <c r="B60" s="233" t="s">
        <v>118</v>
      </c>
      <c r="C60" s="201">
        <v>7084</v>
      </c>
      <c r="D60" s="201">
        <v>5000</v>
      </c>
      <c r="E60" s="201">
        <v>6643</v>
      </c>
      <c r="F60" s="428">
        <f t="shared" si="4"/>
        <v>-0.062</v>
      </c>
      <c r="G60" s="428">
        <f t="shared" si="5"/>
        <v>1.329</v>
      </c>
      <c r="H60" s="639" t="str">
        <f t="shared" si="3"/>
        <v>是</v>
      </c>
    </row>
    <row r="61" ht="36" customHeight="1" spans="1:8">
      <c r="A61" s="434">
        <v>1100241</v>
      </c>
      <c r="B61" s="233" t="s">
        <v>119</v>
      </c>
      <c r="C61" s="201"/>
      <c r="D61" s="201"/>
      <c r="E61" s="201">
        <v>83</v>
      </c>
      <c r="F61" s="428" t="str">
        <f t="shared" si="4"/>
        <v/>
      </c>
      <c r="G61" s="428" t="str">
        <f t="shared" si="5"/>
        <v/>
      </c>
      <c r="H61" s="639" t="str">
        <f t="shared" si="3"/>
        <v>是</v>
      </c>
    </row>
    <row r="62" ht="36" customHeight="1" spans="1:8">
      <c r="A62" s="434">
        <v>1100242</v>
      </c>
      <c r="B62" s="233" t="s">
        <v>120</v>
      </c>
      <c r="C62" s="201"/>
      <c r="D62" s="201"/>
      <c r="E62" s="201"/>
      <c r="F62" s="428" t="str">
        <f t="shared" si="4"/>
        <v/>
      </c>
      <c r="G62" s="428" t="str">
        <f t="shared" si="5"/>
        <v/>
      </c>
      <c r="H62" s="639" t="str">
        <f t="shared" si="3"/>
        <v>否</v>
      </c>
    </row>
    <row r="63" ht="36" customHeight="1" spans="1:8">
      <c r="A63" s="434">
        <v>1100243</v>
      </c>
      <c r="B63" s="233" t="s">
        <v>121</v>
      </c>
      <c r="C63" s="201"/>
      <c r="D63" s="201"/>
      <c r="E63" s="201"/>
      <c r="F63" s="428" t="str">
        <f t="shared" si="4"/>
        <v/>
      </c>
      <c r="G63" s="428" t="str">
        <f t="shared" si="5"/>
        <v/>
      </c>
      <c r="H63" s="639" t="str">
        <f t="shared" si="3"/>
        <v>否</v>
      </c>
    </row>
    <row r="64" ht="36" customHeight="1" spans="1:8">
      <c r="A64" s="434">
        <v>1100244</v>
      </c>
      <c r="B64" s="233" t="s">
        <v>122</v>
      </c>
      <c r="C64" s="201">
        <v>815</v>
      </c>
      <c r="D64" s="201">
        <v>815</v>
      </c>
      <c r="E64" s="201">
        <v>738</v>
      </c>
      <c r="F64" s="428">
        <f t="shared" si="4"/>
        <v>-0.094</v>
      </c>
      <c r="G64" s="428">
        <f t="shared" si="5"/>
        <v>0.906</v>
      </c>
      <c r="H64" s="639" t="str">
        <f t="shared" si="3"/>
        <v>是</v>
      </c>
    </row>
    <row r="65" ht="36" customHeight="1" spans="1:8">
      <c r="A65" s="434">
        <v>1100245</v>
      </c>
      <c r="B65" s="233" t="s">
        <v>123</v>
      </c>
      <c r="C65" s="201">
        <v>6086</v>
      </c>
      <c r="D65" s="201">
        <v>6086</v>
      </c>
      <c r="E65" s="201">
        <v>6693</v>
      </c>
      <c r="F65" s="428">
        <f t="shared" si="4"/>
        <v>0.1</v>
      </c>
      <c r="G65" s="428">
        <f t="shared" si="5"/>
        <v>1.1</v>
      </c>
      <c r="H65" s="639" t="str">
        <f t="shared" ref="H65:H96" si="6">IF(B65&lt;&gt;"",IF(SUM(C65:E65)&lt;&gt;0,"是","否"),"是")</f>
        <v>是</v>
      </c>
    </row>
    <row r="66" ht="36" customHeight="1" spans="1:8">
      <c r="A66" s="434">
        <v>1100246</v>
      </c>
      <c r="B66" s="233" t="s">
        <v>124</v>
      </c>
      <c r="C66" s="201"/>
      <c r="D66" s="201"/>
      <c r="E66" s="201"/>
      <c r="F66" s="428" t="str">
        <f t="shared" si="4"/>
        <v/>
      </c>
      <c r="G66" s="428" t="str">
        <f t="shared" si="5"/>
        <v/>
      </c>
      <c r="H66" s="639" t="str">
        <f t="shared" si="6"/>
        <v>否</v>
      </c>
    </row>
    <row r="67" ht="36" customHeight="1" spans="1:8">
      <c r="A67" s="434">
        <v>1100247</v>
      </c>
      <c r="B67" s="233" t="s">
        <v>125</v>
      </c>
      <c r="C67" s="201">
        <v>523</v>
      </c>
      <c r="D67" s="201">
        <v>523</v>
      </c>
      <c r="E67" s="201">
        <v>128</v>
      </c>
      <c r="F67" s="428" t="str">
        <f t="shared" si="4"/>
        <v/>
      </c>
      <c r="G67" s="428">
        <f t="shared" si="5"/>
        <v>0.245</v>
      </c>
      <c r="H67" s="639" t="str">
        <f t="shared" si="6"/>
        <v>是</v>
      </c>
    </row>
    <row r="68" ht="36" customHeight="1" spans="1:8">
      <c r="A68" s="434">
        <v>1100248</v>
      </c>
      <c r="B68" s="233" t="s">
        <v>126</v>
      </c>
      <c r="C68" s="201">
        <v>8766</v>
      </c>
      <c r="D68" s="201">
        <v>6001</v>
      </c>
      <c r="E68" s="201">
        <v>7452</v>
      </c>
      <c r="F68" s="428">
        <f t="shared" si="4"/>
        <v>-0.15</v>
      </c>
      <c r="G68" s="428">
        <f t="shared" si="5"/>
        <v>1.242</v>
      </c>
      <c r="H68" s="639" t="str">
        <f t="shared" si="6"/>
        <v>是</v>
      </c>
    </row>
    <row r="69" ht="36" customHeight="1" spans="1:8">
      <c r="A69" s="434">
        <v>1100249</v>
      </c>
      <c r="B69" s="233" t="s">
        <v>127</v>
      </c>
      <c r="C69" s="201">
        <v>2634</v>
      </c>
      <c r="D69" s="201">
        <v>2275</v>
      </c>
      <c r="E69" s="201">
        <v>2398</v>
      </c>
      <c r="F69" s="428">
        <f t="shared" si="4"/>
        <v>-0.09</v>
      </c>
      <c r="G69" s="428">
        <f t="shared" si="5"/>
        <v>1.054</v>
      </c>
      <c r="H69" s="639" t="str">
        <f t="shared" si="6"/>
        <v>是</v>
      </c>
    </row>
    <row r="70" ht="36" customHeight="1" spans="1:8">
      <c r="A70" s="434">
        <v>1100250</v>
      </c>
      <c r="B70" s="233" t="s">
        <v>128</v>
      </c>
      <c r="C70" s="201">
        <v>1041</v>
      </c>
      <c r="D70" s="201">
        <v>1041</v>
      </c>
      <c r="E70" s="201">
        <v>2650</v>
      </c>
      <c r="F70" s="428" t="str">
        <f t="shared" ref="F70:F115" si="7">IF(C70&lt;&gt;0,IF((E70/C70-1)&lt;-30%,"",IF((E70/C70-1)&gt;30%,"",E70/C70-1)),"")</f>
        <v/>
      </c>
      <c r="G70" s="428" t="str">
        <f t="shared" ref="G70:G115" si="8">IF(D70&lt;&gt;0,IF(E70/D70&lt;-150%,"",IF(E70/D70&gt;150%,"",E70/D70)),"")</f>
        <v/>
      </c>
      <c r="H70" s="639" t="str">
        <f t="shared" si="6"/>
        <v>是</v>
      </c>
    </row>
    <row r="71" ht="36" customHeight="1" spans="1:8">
      <c r="A71" s="434">
        <v>1100251</v>
      </c>
      <c r="B71" s="233" t="s">
        <v>129</v>
      </c>
      <c r="C71" s="201"/>
      <c r="D71" s="201"/>
      <c r="E71" s="201"/>
      <c r="F71" s="428" t="str">
        <f t="shared" si="7"/>
        <v/>
      </c>
      <c r="G71" s="428" t="str">
        <f t="shared" si="8"/>
        <v/>
      </c>
      <c r="H71" s="639" t="str">
        <f t="shared" si="6"/>
        <v>否</v>
      </c>
    </row>
    <row r="72" ht="36" customHeight="1" spans="1:8">
      <c r="A72" s="434">
        <v>1100252</v>
      </c>
      <c r="B72" s="233" t="s">
        <v>130</v>
      </c>
      <c r="C72" s="201">
        <v>24431</v>
      </c>
      <c r="D72" s="201">
        <v>7001</v>
      </c>
      <c r="E72" s="201">
        <v>7664</v>
      </c>
      <c r="F72" s="428" t="str">
        <f t="shared" si="7"/>
        <v/>
      </c>
      <c r="G72" s="428">
        <f t="shared" si="8"/>
        <v>1.095</v>
      </c>
      <c r="H72" s="639" t="str">
        <f t="shared" si="6"/>
        <v>是</v>
      </c>
    </row>
    <row r="73" ht="36" customHeight="1" spans="1:8">
      <c r="A73" s="434">
        <v>1100253</v>
      </c>
      <c r="B73" s="233" t="s">
        <v>131</v>
      </c>
      <c r="C73" s="201">
        <v>4497</v>
      </c>
      <c r="D73" s="201">
        <v>4497</v>
      </c>
      <c r="E73" s="201">
        <v>3054</v>
      </c>
      <c r="F73" s="428" t="str">
        <f t="shared" si="7"/>
        <v/>
      </c>
      <c r="G73" s="428">
        <f t="shared" si="8"/>
        <v>0.679</v>
      </c>
      <c r="H73" s="639" t="str">
        <f t="shared" si="6"/>
        <v>是</v>
      </c>
    </row>
    <row r="74" ht="36" customHeight="1" spans="1:8">
      <c r="A74" s="434">
        <v>1100254</v>
      </c>
      <c r="B74" s="233" t="s">
        <v>132</v>
      </c>
      <c r="C74" s="201"/>
      <c r="D74" s="201"/>
      <c r="E74" s="201"/>
      <c r="F74" s="428" t="str">
        <f t="shared" si="7"/>
        <v/>
      </c>
      <c r="G74" s="428" t="str">
        <f t="shared" si="8"/>
        <v/>
      </c>
      <c r="H74" s="639" t="str">
        <f t="shared" si="6"/>
        <v>否</v>
      </c>
    </row>
    <row r="75" ht="36" customHeight="1" spans="1:8">
      <c r="A75" s="434">
        <v>1100255</v>
      </c>
      <c r="B75" s="233" t="s">
        <v>133</v>
      </c>
      <c r="C75" s="201"/>
      <c r="D75" s="201"/>
      <c r="E75" s="201"/>
      <c r="F75" s="428" t="str">
        <f t="shared" si="7"/>
        <v/>
      </c>
      <c r="G75" s="428" t="str">
        <f t="shared" si="8"/>
        <v/>
      </c>
      <c r="H75" s="639" t="str">
        <f t="shared" si="6"/>
        <v>否</v>
      </c>
    </row>
    <row r="76" ht="36" customHeight="1" spans="1:8">
      <c r="A76" s="434">
        <v>1100256</v>
      </c>
      <c r="B76" s="233" t="s">
        <v>134</v>
      </c>
      <c r="C76" s="201"/>
      <c r="D76" s="201"/>
      <c r="E76" s="201"/>
      <c r="F76" s="428" t="str">
        <f t="shared" si="7"/>
        <v/>
      </c>
      <c r="G76" s="428" t="str">
        <f t="shared" si="8"/>
        <v/>
      </c>
      <c r="H76" s="639" t="str">
        <f t="shared" si="6"/>
        <v>否</v>
      </c>
    </row>
    <row r="77" ht="36" customHeight="1" spans="1:8">
      <c r="A77" s="434">
        <v>1100257</v>
      </c>
      <c r="B77" s="233" t="s">
        <v>135</v>
      </c>
      <c r="C77" s="201"/>
      <c r="D77" s="201"/>
      <c r="E77" s="201"/>
      <c r="F77" s="428" t="str">
        <f t="shared" si="7"/>
        <v/>
      </c>
      <c r="G77" s="428" t="str">
        <f t="shared" si="8"/>
        <v/>
      </c>
      <c r="H77" s="639" t="str">
        <f t="shared" si="6"/>
        <v>否</v>
      </c>
    </row>
    <row r="78" ht="36" customHeight="1" spans="1:8">
      <c r="A78" s="434">
        <v>1100258</v>
      </c>
      <c r="B78" s="233" t="s">
        <v>136</v>
      </c>
      <c r="C78" s="201">
        <v>544</v>
      </c>
      <c r="D78" s="201">
        <v>544</v>
      </c>
      <c r="E78" s="201">
        <v>15</v>
      </c>
      <c r="F78" s="428" t="str">
        <f t="shared" si="7"/>
        <v/>
      </c>
      <c r="G78" s="428">
        <f t="shared" si="8"/>
        <v>0.028</v>
      </c>
      <c r="H78" s="639" t="str">
        <f t="shared" si="6"/>
        <v>是</v>
      </c>
    </row>
    <row r="79" ht="36" customHeight="1" spans="1:8">
      <c r="A79" s="434">
        <v>1100259</v>
      </c>
      <c r="B79" s="233" t="s">
        <v>137</v>
      </c>
      <c r="C79" s="201">
        <v>33</v>
      </c>
      <c r="D79" s="201">
        <v>33</v>
      </c>
      <c r="E79" s="201">
        <v>33</v>
      </c>
      <c r="F79" s="428">
        <f t="shared" si="7"/>
        <v>0</v>
      </c>
      <c r="G79" s="428">
        <f t="shared" si="8"/>
        <v>1</v>
      </c>
      <c r="H79" s="639" t="str">
        <f t="shared" si="6"/>
        <v>是</v>
      </c>
    </row>
    <row r="80" ht="36" customHeight="1" spans="1:8">
      <c r="A80" s="434">
        <v>1100260</v>
      </c>
      <c r="B80" s="233" t="s">
        <v>138</v>
      </c>
      <c r="C80" s="201">
        <v>77</v>
      </c>
      <c r="D80" s="201">
        <v>77</v>
      </c>
      <c r="E80" s="201">
        <v>369</v>
      </c>
      <c r="F80" s="428" t="str">
        <f t="shared" si="7"/>
        <v/>
      </c>
      <c r="G80" s="428" t="str">
        <f t="shared" si="8"/>
        <v/>
      </c>
      <c r="H80" s="639" t="str">
        <f t="shared" si="6"/>
        <v>是</v>
      </c>
    </row>
    <row r="81" ht="36" customHeight="1" spans="1:8">
      <c r="A81" s="434">
        <v>1100269</v>
      </c>
      <c r="B81" s="233" t="s">
        <v>139</v>
      </c>
      <c r="C81" s="201"/>
      <c r="D81" s="201"/>
      <c r="E81" s="201"/>
      <c r="F81" s="428" t="str">
        <f t="shared" si="7"/>
        <v/>
      </c>
      <c r="G81" s="428" t="str">
        <f t="shared" si="8"/>
        <v/>
      </c>
      <c r="H81" s="639" t="str">
        <f t="shared" si="6"/>
        <v>否</v>
      </c>
    </row>
    <row r="82" ht="36" customHeight="1" spans="1:8">
      <c r="A82" s="434">
        <v>1100296</v>
      </c>
      <c r="B82" s="233" t="s">
        <v>140</v>
      </c>
      <c r="C82" s="201">
        <v>81</v>
      </c>
      <c r="D82" s="201"/>
      <c r="E82" s="201"/>
      <c r="F82" s="428" t="str">
        <f t="shared" si="7"/>
        <v/>
      </c>
      <c r="G82" s="428" t="str">
        <f t="shared" si="8"/>
        <v/>
      </c>
      <c r="H82" s="639" t="str">
        <f t="shared" si="6"/>
        <v>是</v>
      </c>
    </row>
    <row r="83" ht="36" customHeight="1" spans="1:8">
      <c r="A83" s="434">
        <v>1100297</v>
      </c>
      <c r="B83" s="233" t="s">
        <v>141</v>
      </c>
      <c r="C83" s="201">
        <v>41</v>
      </c>
      <c r="D83" s="201"/>
      <c r="E83" s="201"/>
      <c r="F83" s="428" t="str">
        <f t="shared" si="7"/>
        <v/>
      </c>
      <c r="G83" s="428" t="str">
        <f t="shared" si="8"/>
        <v/>
      </c>
      <c r="H83" s="639" t="str">
        <f t="shared" si="6"/>
        <v>是</v>
      </c>
    </row>
    <row r="84" ht="36" customHeight="1" spans="1:8">
      <c r="A84" s="434">
        <v>1100298</v>
      </c>
      <c r="B84" s="233" t="s">
        <v>142</v>
      </c>
      <c r="C84" s="201"/>
      <c r="D84" s="201"/>
      <c r="E84" s="201"/>
      <c r="F84" s="428" t="str">
        <f t="shared" si="7"/>
        <v/>
      </c>
      <c r="G84" s="428" t="str">
        <f t="shared" si="8"/>
        <v/>
      </c>
      <c r="H84" s="639" t="str">
        <f t="shared" si="6"/>
        <v>否</v>
      </c>
    </row>
    <row r="85" ht="36" customHeight="1" spans="1:8">
      <c r="A85" s="434">
        <v>1100299</v>
      </c>
      <c r="B85" s="233" t="s">
        <v>143</v>
      </c>
      <c r="C85" s="201">
        <v>130</v>
      </c>
      <c r="D85" s="201">
        <v>130</v>
      </c>
      <c r="E85" s="201">
        <v>132</v>
      </c>
      <c r="F85" s="428">
        <f t="shared" si="7"/>
        <v>0.015</v>
      </c>
      <c r="G85" s="428">
        <f t="shared" si="8"/>
        <v>1.015</v>
      </c>
      <c r="H85" s="639" t="str">
        <f t="shared" si="6"/>
        <v>是</v>
      </c>
    </row>
    <row r="86" ht="36" customHeight="1" spans="1:8">
      <c r="A86" s="434">
        <v>11003</v>
      </c>
      <c r="B86" s="233" t="s">
        <v>144</v>
      </c>
      <c r="C86" s="330">
        <f>SUM(C87:C107)</f>
        <v>27005</v>
      </c>
      <c r="D86" s="201">
        <f>SUM(D87:D107)</f>
        <v>9279</v>
      </c>
      <c r="E86" s="330">
        <f>SUM(E87:E107)</f>
        <v>18386</v>
      </c>
      <c r="F86" s="428" t="str">
        <f t="shared" si="7"/>
        <v/>
      </c>
      <c r="G86" s="428" t="str">
        <f t="shared" si="8"/>
        <v/>
      </c>
      <c r="H86" s="639" t="str">
        <f t="shared" si="6"/>
        <v>是</v>
      </c>
    </row>
    <row r="87" ht="36" customHeight="1" spans="1:8">
      <c r="A87" s="434">
        <v>1100301</v>
      </c>
      <c r="B87" s="233" t="s">
        <v>145</v>
      </c>
      <c r="C87" s="201">
        <v>366</v>
      </c>
      <c r="D87" s="201">
        <v>230</v>
      </c>
      <c r="E87" s="201">
        <v>350</v>
      </c>
      <c r="F87" s="428">
        <f t="shared" si="7"/>
        <v>-0.044</v>
      </c>
      <c r="G87" s="428" t="str">
        <f t="shared" si="8"/>
        <v/>
      </c>
      <c r="H87" s="639" t="str">
        <f t="shared" si="6"/>
        <v>是</v>
      </c>
    </row>
    <row r="88" ht="36" customHeight="1" spans="1:8">
      <c r="A88" s="434">
        <v>1100302</v>
      </c>
      <c r="B88" s="233" t="s">
        <v>146</v>
      </c>
      <c r="C88" s="201">
        <v>0</v>
      </c>
      <c r="D88" s="201"/>
      <c r="E88" s="201"/>
      <c r="F88" s="428" t="str">
        <f t="shared" si="7"/>
        <v/>
      </c>
      <c r="G88" s="428" t="str">
        <f t="shared" si="8"/>
        <v/>
      </c>
      <c r="H88" s="639" t="str">
        <f t="shared" si="6"/>
        <v>否</v>
      </c>
    </row>
    <row r="89" ht="36" customHeight="1" spans="1:8">
      <c r="A89" s="434">
        <v>1100303</v>
      </c>
      <c r="B89" s="233" t="s">
        <v>147</v>
      </c>
      <c r="C89" s="201">
        <v>34</v>
      </c>
      <c r="D89" s="201">
        <v>35</v>
      </c>
      <c r="E89" s="201">
        <v>36</v>
      </c>
      <c r="F89" s="428">
        <f t="shared" si="7"/>
        <v>0.059</v>
      </c>
      <c r="G89" s="428">
        <f t="shared" si="8"/>
        <v>1.029</v>
      </c>
      <c r="H89" s="639" t="str">
        <f t="shared" si="6"/>
        <v>是</v>
      </c>
    </row>
    <row r="90" ht="36" customHeight="1" spans="1:8">
      <c r="A90" s="434">
        <v>1100304</v>
      </c>
      <c r="B90" s="233" t="s">
        <v>148</v>
      </c>
      <c r="C90" s="201">
        <v>66</v>
      </c>
      <c r="D90" s="201">
        <v>61</v>
      </c>
      <c r="E90" s="201">
        <v>135</v>
      </c>
      <c r="F90" s="428" t="str">
        <f t="shared" si="7"/>
        <v/>
      </c>
      <c r="G90" s="428" t="str">
        <f t="shared" si="8"/>
        <v/>
      </c>
      <c r="H90" s="639" t="str">
        <f t="shared" si="6"/>
        <v>是</v>
      </c>
    </row>
    <row r="91" ht="36" customHeight="1" spans="1:8">
      <c r="A91" s="434">
        <v>1100305</v>
      </c>
      <c r="B91" s="233" t="s">
        <v>149</v>
      </c>
      <c r="C91" s="201">
        <v>710</v>
      </c>
      <c r="D91" s="201">
        <v>690</v>
      </c>
      <c r="E91" s="201">
        <v>1053</v>
      </c>
      <c r="F91" s="428" t="str">
        <f t="shared" si="7"/>
        <v/>
      </c>
      <c r="G91" s="428" t="str">
        <f t="shared" si="8"/>
        <v/>
      </c>
      <c r="H91" s="639" t="str">
        <f t="shared" si="6"/>
        <v>是</v>
      </c>
    </row>
    <row r="92" ht="36" customHeight="1" spans="1:8">
      <c r="A92" s="434">
        <v>1100306</v>
      </c>
      <c r="B92" s="233" t="s">
        <v>150</v>
      </c>
      <c r="C92" s="201">
        <v>80</v>
      </c>
      <c r="D92" s="201">
        <v>79</v>
      </c>
      <c r="E92" s="201">
        <v>83</v>
      </c>
      <c r="F92" s="428">
        <f t="shared" si="7"/>
        <v>0.038</v>
      </c>
      <c r="G92" s="428">
        <f t="shared" si="8"/>
        <v>1.051</v>
      </c>
      <c r="H92" s="639" t="str">
        <f t="shared" si="6"/>
        <v>是</v>
      </c>
    </row>
    <row r="93" ht="36" customHeight="1" spans="1:8">
      <c r="A93" s="434">
        <v>1100307</v>
      </c>
      <c r="B93" s="233" t="s">
        <v>151</v>
      </c>
      <c r="C93" s="201">
        <v>481</v>
      </c>
      <c r="D93" s="201">
        <v>320</v>
      </c>
      <c r="E93" s="201">
        <v>105</v>
      </c>
      <c r="F93" s="428" t="str">
        <f t="shared" si="7"/>
        <v/>
      </c>
      <c r="G93" s="428">
        <f t="shared" si="8"/>
        <v>0.328</v>
      </c>
      <c r="H93" s="639" t="str">
        <f t="shared" si="6"/>
        <v>是</v>
      </c>
    </row>
    <row r="94" ht="36" customHeight="1" spans="1:8">
      <c r="A94" s="434">
        <v>1100308</v>
      </c>
      <c r="B94" s="233" t="s">
        <v>152</v>
      </c>
      <c r="C94" s="201">
        <v>1093</v>
      </c>
      <c r="D94" s="201">
        <v>952</v>
      </c>
      <c r="E94" s="201">
        <v>60</v>
      </c>
      <c r="F94" s="428" t="str">
        <f t="shared" si="7"/>
        <v/>
      </c>
      <c r="G94" s="428">
        <f t="shared" si="8"/>
        <v>0.063</v>
      </c>
      <c r="H94" s="639" t="str">
        <f t="shared" si="6"/>
        <v>是</v>
      </c>
    </row>
    <row r="95" ht="36" customHeight="1" spans="1:8">
      <c r="A95" s="434">
        <v>1100310</v>
      </c>
      <c r="B95" s="233" t="s">
        <v>153</v>
      </c>
      <c r="C95" s="201">
        <v>200</v>
      </c>
      <c r="D95" s="201">
        <v>185</v>
      </c>
      <c r="E95" s="201">
        <v>212</v>
      </c>
      <c r="F95" s="428">
        <f t="shared" si="7"/>
        <v>0.06</v>
      </c>
      <c r="G95" s="428">
        <f t="shared" si="8"/>
        <v>1.146</v>
      </c>
      <c r="H95" s="639" t="str">
        <f t="shared" si="6"/>
        <v>是</v>
      </c>
    </row>
    <row r="96" ht="36" customHeight="1" spans="1:8">
      <c r="A96" s="434">
        <v>1100311</v>
      </c>
      <c r="B96" s="233" t="s">
        <v>154</v>
      </c>
      <c r="C96" s="201">
        <v>3617</v>
      </c>
      <c r="D96" s="201">
        <v>236</v>
      </c>
      <c r="E96" s="201">
        <v>52</v>
      </c>
      <c r="F96" s="428" t="str">
        <f t="shared" si="7"/>
        <v/>
      </c>
      <c r="G96" s="428">
        <f t="shared" si="8"/>
        <v>0.22</v>
      </c>
      <c r="H96" s="639" t="str">
        <f t="shared" si="6"/>
        <v>是</v>
      </c>
    </row>
    <row r="97" ht="36" customHeight="1" spans="1:8">
      <c r="A97" s="434">
        <v>1100312</v>
      </c>
      <c r="B97" s="233" t="s">
        <v>155</v>
      </c>
      <c r="C97" s="201">
        <v>1317</v>
      </c>
      <c r="D97" s="201">
        <v>725</v>
      </c>
      <c r="E97" s="201">
        <v>3505</v>
      </c>
      <c r="F97" s="428" t="str">
        <f t="shared" si="7"/>
        <v/>
      </c>
      <c r="G97" s="428" t="str">
        <f t="shared" si="8"/>
        <v/>
      </c>
      <c r="H97" s="639" t="str">
        <f t="shared" ref="H97:H115" si="9">IF(B97&lt;&gt;"",IF(SUM(C97:E97)&lt;&gt;0,"是","否"),"是")</f>
        <v>是</v>
      </c>
    </row>
    <row r="98" ht="36" customHeight="1" spans="1:8">
      <c r="A98" s="434">
        <v>1100313</v>
      </c>
      <c r="B98" s="233" t="s">
        <v>156</v>
      </c>
      <c r="C98" s="201">
        <v>11272</v>
      </c>
      <c r="D98" s="201">
        <v>4442</v>
      </c>
      <c r="E98" s="201">
        <v>9766</v>
      </c>
      <c r="F98" s="428">
        <f t="shared" si="7"/>
        <v>-0.134</v>
      </c>
      <c r="G98" s="428" t="str">
        <f t="shared" si="8"/>
        <v/>
      </c>
      <c r="H98" s="639" t="str">
        <f t="shared" si="9"/>
        <v>是</v>
      </c>
    </row>
    <row r="99" ht="36" customHeight="1" spans="1:8">
      <c r="A99" s="434">
        <v>1100314</v>
      </c>
      <c r="B99" s="233" t="s">
        <v>157</v>
      </c>
      <c r="C99" s="201">
        <v>1911</v>
      </c>
      <c r="D99" s="201">
        <v>566</v>
      </c>
      <c r="E99" s="201">
        <v>2041</v>
      </c>
      <c r="F99" s="428">
        <f t="shared" si="7"/>
        <v>0.068</v>
      </c>
      <c r="G99" s="428" t="str">
        <f t="shared" si="8"/>
        <v/>
      </c>
      <c r="H99" s="639" t="str">
        <f t="shared" si="9"/>
        <v>是</v>
      </c>
    </row>
    <row r="100" ht="36" customHeight="1" spans="1:8">
      <c r="A100" s="434">
        <v>1100315</v>
      </c>
      <c r="B100" s="233" t="s">
        <v>158</v>
      </c>
      <c r="C100" s="201">
        <v>393</v>
      </c>
      <c r="D100" s="201">
        <v>136</v>
      </c>
      <c r="E100" s="201">
        <v>241</v>
      </c>
      <c r="F100" s="428" t="str">
        <f t="shared" si="7"/>
        <v/>
      </c>
      <c r="G100" s="428" t="str">
        <f t="shared" si="8"/>
        <v/>
      </c>
      <c r="H100" s="639" t="str">
        <f t="shared" si="9"/>
        <v>是</v>
      </c>
    </row>
    <row r="101" ht="36" customHeight="1" spans="1:8">
      <c r="A101" s="434">
        <v>1100316</v>
      </c>
      <c r="B101" s="233" t="s">
        <v>159</v>
      </c>
      <c r="C101" s="201">
        <v>1171</v>
      </c>
      <c r="D101" s="201">
        <v>236</v>
      </c>
      <c r="E101" s="201">
        <v>83</v>
      </c>
      <c r="F101" s="428" t="str">
        <f t="shared" si="7"/>
        <v/>
      </c>
      <c r="G101" s="428">
        <f t="shared" si="8"/>
        <v>0.352</v>
      </c>
      <c r="H101" s="639" t="str">
        <f t="shared" si="9"/>
        <v>是</v>
      </c>
    </row>
    <row r="102" ht="36" customHeight="1" spans="1:8">
      <c r="A102" s="434">
        <v>1100317</v>
      </c>
      <c r="B102" s="233" t="s">
        <v>160</v>
      </c>
      <c r="C102" s="201">
        <v>17</v>
      </c>
      <c r="D102" s="201">
        <v>15</v>
      </c>
      <c r="E102" s="201">
        <v>10</v>
      </c>
      <c r="F102" s="428" t="str">
        <f t="shared" si="7"/>
        <v/>
      </c>
      <c r="G102" s="428">
        <f t="shared" si="8"/>
        <v>0.667</v>
      </c>
      <c r="H102" s="639" t="str">
        <f t="shared" si="9"/>
        <v>是</v>
      </c>
    </row>
    <row r="103" ht="36" customHeight="1" spans="1:8">
      <c r="A103" s="434">
        <v>1100320</v>
      </c>
      <c r="B103" s="233" t="s">
        <v>161</v>
      </c>
      <c r="C103" s="201">
        <v>40</v>
      </c>
      <c r="D103" s="201">
        <v>31</v>
      </c>
      <c r="E103" s="201">
        <v>39</v>
      </c>
      <c r="F103" s="428">
        <f t="shared" si="7"/>
        <v>-0.025</v>
      </c>
      <c r="G103" s="428">
        <f t="shared" si="8"/>
        <v>1.258</v>
      </c>
      <c r="H103" s="639" t="str">
        <f t="shared" si="9"/>
        <v>是</v>
      </c>
    </row>
    <row r="104" ht="36" customHeight="1" spans="1:8">
      <c r="A104" s="434">
        <v>1100321</v>
      </c>
      <c r="B104" s="233" t="s">
        <v>162</v>
      </c>
      <c r="C104" s="201">
        <v>3971</v>
      </c>
      <c r="D104" s="201">
        <v>130</v>
      </c>
      <c r="E104" s="201">
        <v>18</v>
      </c>
      <c r="F104" s="428" t="str">
        <f t="shared" si="7"/>
        <v/>
      </c>
      <c r="G104" s="428">
        <f t="shared" si="8"/>
        <v>0.138</v>
      </c>
      <c r="H104" s="639" t="str">
        <f t="shared" si="9"/>
        <v>是</v>
      </c>
    </row>
    <row r="105" ht="36" customHeight="1" spans="1:8">
      <c r="A105" s="434">
        <v>1100322</v>
      </c>
      <c r="B105" s="233" t="s">
        <v>163</v>
      </c>
      <c r="C105" s="201"/>
      <c r="D105" s="201"/>
      <c r="E105" s="201">
        <v>110</v>
      </c>
      <c r="F105" s="428" t="str">
        <f t="shared" si="7"/>
        <v/>
      </c>
      <c r="G105" s="428" t="str">
        <f t="shared" si="8"/>
        <v/>
      </c>
      <c r="H105" s="639" t="str">
        <f t="shared" si="9"/>
        <v>是</v>
      </c>
    </row>
    <row r="106" ht="36" customHeight="1" spans="1:8">
      <c r="A106" s="434">
        <v>1100324</v>
      </c>
      <c r="B106" s="233" t="s">
        <v>164</v>
      </c>
      <c r="C106" s="201">
        <v>266</v>
      </c>
      <c r="D106" s="201">
        <v>210</v>
      </c>
      <c r="E106" s="201">
        <v>487</v>
      </c>
      <c r="F106" s="428" t="str">
        <f t="shared" si="7"/>
        <v/>
      </c>
      <c r="G106" s="428" t="str">
        <f t="shared" si="8"/>
        <v/>
      </c>
      <c r="H106" s="639" t="str">
        <f t="shared" si="9"/>
        <v>是</v>
      </c>
    </row>
    <row r="107" ht="36" customHeight="1" spans="1:8">
      <c r="A107" s="434">
        <v>1100399</v>
      </c>
      <c r="B107" s="233" t="s">
        <v>165</v>
      </c>
      <c r="C107" s="201"/>
      <c r="D107" s="201"/>
      <c r="E107" s="201"/>
      <c r="F107" s="428" t="str">
        <f t="shared" si="7"/>
        <v/>
      </c>
      <c r="G107" s="428" t="str">
        <f t="shared" si="8"/>
        <v/>
      </c>
      <c r="H107" s="639" t="str">
        <f t="shared" si="9"/>
        <v>否</v>
      </c>
    </row>
    <row r="108" ht="36" customHeight="1" spans="1:8">
      <c r="A108" s="434">
        <v>11008</v>
      </c>
      <c r="B108" s="233" t="s">
        <v>166</v>
      </c>
      <c r="C108" s="330">
        <v>7577</v>
      </c>
      <c r="D108" s="201">
        <v>23451</v>
      </c>
      <c r="E108" s="330">
        <v>23451</v>
      </c>
      <c r="F108" s="428" t="str">
        <f t="shared" si="7"/>
        <v/>
      </c>
      <c r="G108" s="428">
        <f t="shared" si="8"/>
        <v>1</v>
      </c>
      <c r="H108" s="639" t="str">
        <f t="shared" si="9"/>
        <v>是</v>
      </c>
    </row>
    <row r="109" ht="36" customHeight="1" spans="1:8">
      <c r="A109" s="434">
        <v>11009</v>
      </c>
      <c r="B109" s="233" t="s">
        <v>167</v>
      </c>
      <c r="C109" s="330">
        <f>SUM(C110:C112)</f>
        <v>115</v>
      </c>
      <c r="D109" s="201">
        <f>SUM(D110:D112)</f>
        <v>135</v>
      </c>
      <c r="E109" s="201">
        <f>SUM(E110:E112)</f>
        <v>2982</v>
      </c>
      <c r="F109" s="428" t="str">
        <f t="shared" si="7"/>
        <v/>
      </c>
      <c r="G109" s="428" t="str">
        <f t="shared" si="8"/>
        <v/>
      </c>
      <c r="H109" s="639" t="str">
        <f t="shared" si="9"/>
        <v>是</v>
      </c>
    </row>
    <row r="110" ht="36" customHeight="1" spans="1:8">
      <c r="A110" s="434">
        <v>1100901</v>
      </c>
      <c r="B110" s="233" t="s">
        <v>168</v>
      </c>
      <c r="C110" s="201"/>
      <c r="D110" s="201"/>
      <c r="E110" s="201">
        <v>2881</v>
      </c>
      <c r="F110" s="428" t="str">
        <f t="shared" si="7"/>
        <v/>
      </c>
      <c r="G110" s="428" t="str">
        <f t="shared" si="8"/>
        <v/>
      </c>
      <c r="H110" s="639" t="str">
        <f t="shared" si="9"/>
        <v>是</v>
      </c>
    </row>
    <row r="111" ht="36" customHeight="1" spans="1:8">
      <c r="A111" s="434">
        <v>1100902</v>
      </c>
      <c r="B111" s="233" t="s">
        <v>169</v>
      </c>
      <c r="C111" s="201">
        <v>115</v>
      </c>
      <c r="D111" s="201">
        <v>135</v>
      </c>
      <c r="E111" s="201">
        <v>101</v>
      </c>
      <c r="F111" s="428">
        <f t="shared" si="7"/>
        <v>-0.122</v>
      </c>
      <c r="G111" s="428">
        <f t="shared" si="8"/>
        <v>0.748</v>
      </c>
      <c r="H111" s="639" t="str">
        <f t="shared" si="9"/>
        <v>是</v>
      </c>
    </row>
    <row r="112" ht="36" customHeight="1" spans="1:8">
      <c r="A112" s="434">
        <v>1100999</v>
      </c>
      <c r="B112" s="233" t="s">
        <v>170</v>
      </c>
      <c r="C112" s="201"/>
      <c r="D112" s="201"/>
      <c r="E112" s="201"/>
      <c r="F112" s="428" t="str">
        <f t="shared" si="7"/>
        <v/>
      </c>
      <c r="G112" s="428" t="str">
        <f t="shared" si="8"/>
        <v/>
      </c>
      <c r="H112" s="639" t="str">
        <f t="shared" si="9"/>
        <v>否</v>
      </c>
    </row>
    <row r="113" ht="36" customHeight="1" spans="1:8">
      <c r="A113" s="436">
        <v>11021</v>
      </c>
      <c r="B113" s="437" t="s">
        <v>171</v>
      </c>
      <c r="C113" s="330"/>
      <c r="D113" s="201"/>
      <c r="E113" s="330"/>
      <c r="F113" s="428" t="str">
        <f t="shared" si="7"/>
        <v/>
      </c>
      <c r="G113" s="428" t="str">
        <f t="shared" si="8"/>
        <v/>
      </c>
      <c r="H113" s="639" t="str">
        <f t="shared" si="9"/>
        <v>否</v>
      </c>
    </row>
    <row r="114" ht="36" customHeight="1" spans="1:8">
      <c r="A114" s="436">
        <v>11015</v>
      </c>
      <c r="B114" s="437" t="s">
        <v>172</v>
      </c>
      <c r="C114" s="201">
        <v>4137</v>
      </c>
      <c r="D114" s="330"/>
      <c r="E114" s="201">
        <v>5585</v>
      </c>
      <c r="F114" s="428" t="str">
        <f t="shared" si="7"/>
        <v/>
      </c>
      <c r="G114" s="428" t="str">
        <f t="shared" si="8"/>
        <v/>
      </c>
      <c r="H114" s="639" t="str">
        <f t="shared" si="9"/>
        <v>是</v>
      </c>
    </row>
    <row r="115" s="417" customFormat="1" ht="36" customHeight="1" spans="1:8">
      <c r="A115" s="646"/>
      <c r="B115" s="647" t="s">
        <v>173</v>
      </c>
      <c r="C115" s="239">
        <f>C31+C32+C39+C108+C109+C113+C114</f>
        <v>217405</v>
      </c>
      <c r="D115" s="239">
        <f>D31+D32+D39</f>
        <v>161064</v>
      </c>
      <c r="E115" s="238">
        <f>E114+E113+E109+E108+E39+E32+E31</f>
        <v>193654</v>
      </c>
      <c r="F115" s="428">
        <f t="shared" si="7"/>
        <v>-0.109</v>
      </c>
      <c r="G115" s="428">
        <f t="shared" si="8"/>
        <v>1.202</v>
      </c>
      <c r="H115" s="639" t="str">
        <f t="shared" si="9"/>
        <v>是</v>
      </c>
    </row>
    <row r="116" ht="45" customHeight="1" spans="2:7">
      <c r="B116" s="648"/>
      <c r="C116" s="649"/>
      <c r="D116" s="650"/>
      <c r="E116" s="649"/>
      <c r="F116" s="651"/>
      <c r="G116" s="651"/>
    </row>
    <row r="117" ht="24" customHeight="1" spans="2:7">
      <c r="B117" s="652"/>
      <c r="F117" s="653"/>
      <c r="G117" s="653"/>
    </row>
    <row r="118" spans="6:6">
      <c r="F118" s="631">
        <f>IF(C31&lt;&gt;0,IF((E31/C31-1)&lt;-30%,"",IF((E31/C31-1)&gt;30%,"",E31/C31-1)),"")</f>
        <v>0</v>
      </c>
    </row>
  </sheetData>
  <autoFilter ref="A4:H118">
    <extLst/>
  </autoFilter>
  <mergeCells count="9">
    <mergeCell ref="B1:G1"/>
    <mergeCell ref="D3:E3"/>
    <mergeCell ref="F3:G3"/>
    <mergeCell ref="B116:G116"/>
    <mergeCell ref="B117:G117"/>
    <mergeCell ref="A3:A4"/>
    <mergeCell ref="B3:B4"/>
    <mergeCell ref="C3:C4"/>
    <mergeCell ref="H3:H4"/>
  </mergeCells>
  <conditionalFormatting sqref="F2">
    <cfRule type="cellIs" dxfId="0" priority="156" stopIfTrue="1" operator="lessThanOrEqual">
      <formula>-1</formula>
    </cfRule>
  </conditionalFormatting>
  <conditionalFormatting sqref="G2">
    <cfRule type="cellIs" dxfId="0" priority="147" stopIfTrue="1" operator="lessThanOrEqual">
      <formula>-1</formula>
    </cfRule>
  </conditionalFormatting>
  <conditionalFormatting sqref="C5">
    <cfRule type="expression" dxfId="1" priority="126" stopIfTrue="1">
      <formula>"len($A:$A)=3"</formula>
    </cfRule>
    <cfRule type="expression" dxfId="1" priority="121" stopIfTrue="1">
      <formula>"len($A:$A)=3"</formula>
    </cfRule>
  </conditionalFormatting>
  <conditionalFormatting sqref="D5">
    <cfRule type="expression" dxfId="1" priority="88" stopIfTrue="1">
      <formula>"len($A:$A)=3"</formula>
    </cfRule>
    <cfRule type="expression" dxfId="1" priority="87" stopIfTrue="1">
      <formula>"len($A:$A)=3"</formula>
    </cfRule>
  </conditionalFormatting>
  <conditionalFormatting sqref="E5">
    <cfRule type="expression" dxfId="1" priority="122" stopIfTrue="1">
      <formula>"len($A:$A)=3"</formula>
    </cfRule>
    <cfRule type="expression" dxfId="1" priority="123" stopIfTrue="1">
      <formula>"len($A:$A)=3"</formula>
    </cfRule>
  </conditionalFormatting>
  <conditionalFormatting sqref="C6">
    <cfRule type="expression" dxfId="1" priority="33" stopIfTrue="1">
      <formula>"len($A:$A)=3"</formula>
    </cfRule>
    <cfRule type="expression" dxfId="1" priority="32" stopIfTrue="1">
      <formula>"len($A:$A)=3"</formula>
    </cfRule>
  </conditionalFormatting>
  <conditionalFormatting sqref="E6">
    <cfRule type="expression" dxfId="1" priority="56" stopIfTrue="1">
      <formula>"len($A:$A)=3"</formula>
    </cfRule>
    <cfRule type="expression" dxfId="1" priority="55" stopIfTrue="1">
      <formula>"len($A:$A)=3"</formula>
    </cfRule>
  </conditionalFormatting>
  <conditionalFormatting sqref="C7">
    <cfRule type="expression" dxfId="1" priority="31" stopIfTrue="1">
      <formula>"len($A:$A)=3"</formula>
    </cfRule>
    <cfRule type="expression" dxfId="1" priority="30" stopIfTrue="1">
      <formula>"len($A:$A)=3"</formula>
    </cfRule>
  </conditionalFormatting>
  <conditionalFormatting sqref="E7">
    <cfRule type="expression" dxfId="1" priority="54" stopIfTrue="1">
      <formula>"len($A:$A)=3"</formula>
    </cfRule>
    <cfRule type="expression" dxfId="1" priority="53" stopIfTrue="1">
      <formula>"len($A:$A)=3"</formula>
    </cfRule>
  </conditionalFormatting>
  <conditionalFormatting sqref="D20">
    <cfRule type="expression" dxfId="1" priority="71" stopIfTrue="1">
      <formula>"len($A:$A)=3"</formula>
    </cfRule>
    <cfRule type="expression" dxfId="1" priority="70" stopIfTrue="1">
      <formula>"len($A:$A)=3"</formula>
    </cfRule>
  </conditionalFormatting>
  <conditionalFormatting sqref="D21">
    <cfRule type="expression" dxfId="1" priority="72" stopIfTrue="1">
      <formula>"len($A:$A)=3"</formula>
    </cfRule>
  </conditionalFormatting>
  <conditionalFormatting sqref="C31:E31">
    <cfRule type="expression" dxfId="1" priority="73" stopIfTrue="1">
      <formula>"len($A:$A)=3"</formula>
    </cfRule>
  </conditionalFormatting>
  <conditionalFormatting sqref="B32">
    <cfRule type="expression" dxfId="1" priority="94" stopIfTrue="1">
      <formula>"len($A:$A)=3"</formula>
    </cfRule>
  </conditionalFormatting>
  <conditionalFormatting sqref="D33:E33">
    <cfRule type="expression" dxfId="1" priority="68" stopIfTrue="1">
      <formula>"len($A:$A)=3"</formula>
    </cfRule>
    <cfRule type="expression" dxfId="1" priority="67" stopIfTrue="1">
      <formula>"len($A:$A)=3"</formula>
    </cfRule>
  </conditionalFormatting>
  <conditionalFormatting sqref="D35">
    <cfRule type="expression" dxfId="1" priority="16" stopIfTrue="1">
      <formula>"len($A:$A)=3"</formula>
    </cfRule>
    <cfRule type="expression" dxfId="1" priority="15" stopIfTrue="1">
      <formula>"len($A:$A)=3"</formula>
    </cfRule>
  </conditionalFormatting>
  <conditionalFormatting sqref="C39:E39">
    <cfRule type="expression" dxfId="1" priority="80" stopIfTrue="1">
      <formula>"len($A:$A)=3"</formula>
    </cfRule>
    <cfRule type="expression" dxfId="1" priority="77" stopIfTrue="1">
      <formula>"len($A:$A)=3"</formula>
    </cfRule>
  </conditionalFormatting>
  <conditionalFormatting sqref="C46">
    <cfRule type="expression" dxfId="1" priority="42" stopIfTrue="1">
      <formula>"len($A:$A)=3"</formula>
    </cfRule>
    <cfRule type="expression" dxfId="1" priority="41" stopIfTrue="1">
      <formula>"len($A:$A)=3"</formula>
    </cfRule>
    <cfRule type="expression" dxfId="1" priority="40" stopIfTrue="1">
      <formula>"len($A:$A)=3"</formula>
    </cfRule>
  </conditionalFormatting>
  <conditionalFormatting sqref="D108">
    <cfRule type="expression" dxfId="1" priority="6" stopIfTrue="1">
      <formula>"len($A:$A)=3"</formula>
    </cfRule>
    <cfRule type="expression" dxfId="1" priority="5" stopIfTrue="1">
      <formula>"len($A:$A)=3"</formula>
    </cfRule>
  </conditionalFormatting>
  <conditionalFormatting sqref="D113">
    <cfRule type="expression" dxfId="1" priority="63" stopIfTrue="1">
      <formula>"len($A:$A)=3"</formula>
    </cfRule>
  </conditionalFormatting>
  <conditionalFormatting sqref="C114">
    <cfRule type="expression" dxfId="1" priority="23" stopIfTrue="1">
      <formula>"len($A:$A)=3"</formula>
    </cfRule>
    <cfRule type="expression" dxfId="1" priority="22" stopIfTrue="1">
      <formula>"len($A:$A)=3"</formula>
    </cfRule>
    <cfRule type="expression" dxfId="1" priority="21" stopIfTrue="1">
      <formula>"len($A:$A)=3"</formula>
    </cfRule>
  </conditionalFormatting>
  <conditionalFormatting sqref="C115:E115">
    <cfRule type="expression" dxfId="1" priority="116" stopIfTrue="1">
      <formula>"len($A:$A)=3"</formula>
    </cfRule>
  </conditionalFormatting>
  <conditionalFormatting sqref="B5:B7">
    <cfRule type="expression" dxfId="1" priority="146" stopIfTrue="1">
      <formula>"len($A:$A)=3"</formula>
    </cfRule>
  </conditionalFormatting>
  <conditionalFormatting sqref="B33:B38">
    <cfRule type="expression" dxfId="1" priority="89" stopIfTrue="1">
      <formula>"len($A:$A)=3"</formula>
    </cfRule>
    <cfRule type="expression" dxfId="1" priority="90" stopIfTrue="1">
      <formula>"len($A:$A)=3"</formula>
    </cfRule>
    <cfRule type="expression" dxfId="1" priority="91" stopIfTrue="1">
      <formula>"len($A:$A)=3"</formula>
    </cfRule>
  </conditionalFormatting>
  <conditionalFormatting sqref="B113:B114">
    <cfRule type="expression" dxfId="1" priority="114" stopIfTrue="1">
      <formula>"len($A:$A)=3"</formula>
    </cfRule>
    <cfRule type="expression" dxfId="1" priority="115" stopIfTrue="1">
      <formula>"len($A:$A)=3"</formula>
    </cfRule>
  </conditionalFormatting>
  <conditionalFormatting sqref="C41:C45">
    <cfRule type="expression" dxfId="1" priority="29" stopIfTrue="1">
      <formula>"len($A:$A)=3"</formula>
    </cfRule>
    <cfRule type="expression" dxfId="1" priority="28" stopIfTrue="1">
      <formula>"len($A:$A)=3"</formula>
    </cfRule>
  </conditionalFormatting>
  <conditionalFormatting sqref="C48:C85">
    <cfRule type="expression" dxfId="1" priority="27" stopIfTrue="1">
      <formula>"len($A:$A)=3"</formula>
    </cfRule>
    <cfRule type="expression" dxfId="1" priority="26" stopIfTrue="1">
      <formula>"len($A:$A)=3"</formula>
    </cfRule>
  </conditionalFormatting>
  <conditionalFormatting sqref="C87:C107">
    <cfRule type="expression" dxfId="1" priority="25" stopIfTrue="1">
      <formula>"len($A:$A)=3"</formula>
    </cfRule>
    <cfRule type="expression" dxfId="1" priority="24" stopIfTrue="1">
      <formula>"len($A:$A)=3"</formula>
    </cfRule>
  </conditionalFormatting>
  <conditionalFormatting sqref="D6:D19">
    <cfRule type="expression" dxfId="1" priority="20" stopIfTrue="1">
      <formula>"len($A:$A)=3"</formula>
    </cfRule>
    <cfRule type="expression" dxfId="1" priority="19" stopIfTrue="1">
      <formula>"len($A:$A)=3"</formula>
    </cfRule>
  </conditionalFormatting>
  <conditionalFormatting sqref="D22:D29">
    <cfRule type="expression" dxfId="1" priority="18" stopIfTrue="1">
      <formula>"len($A:$A)=3"</formula>
    </cfRule>
    <cfRule type="expression" dxfId="1" priority="17" stopIfTrue="1">
      <formula>"len($A:$A)=3"</formula>
    </cfRule>
  </conditionalFormatting>
  <conditionalFormatting sqref="D41:D46">
    <cfRule type="expression" dxfId="1" priority="59" stopIfTrue="1">
      <formula>"len($A:$A)=3"</formula>
    </cfRule>
    <cfRule type="expression" dxfId="1" priority="58" stopIfTrue="1">
      <formula>"len($A:$A)=3"</formula>
    </cfRule>
  </conditionalFormatting>
  <conditionalFormatting sqref="D48:D85">
    <cfRule type="expression" dxfId="1" priority="14" stopIfTrue="1">
      <formula>"len($A:$A)=3"</formula>
    </cfRule>
    <cfRule type="expression" dxfId="1" priority="13" stopIfTrue="1">
      <formula>"len($A:$A)=3"</formula>
    </cfRule>
    <cfRule type="expression" dxfId="1" priority="12" stopIfTrue="1">
      <formula>"len($A:$A)=3"</formula>
    </cfRule>
    <cfRule type="expression" dxfId="1" priority="11" stopIfTrue="1">
      <formula>"len($A:$A)=3"</formula>
    </cfRule>
  </conditionalFormatting>
  <conditionalFormatting sqref="D87:D107">
    <cfRule type="expression" dxfId="1" priority="10" stopIfTrue="1">
      <formula>"len($A:$A)=3"</formula>
    </cfRule>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D110:D112">
    <cfRule type="expression" dxfId="1" priority="57" stopIfTrue="1">
      <formula>"len($A:$A)=3"</formula>
    </cfRule>
  </conditionalFormatting>
  <conditionalFormatting sqref="E41:E44">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A5:B31">
    <cfRule type="expression" dxfId="1" priority="143" stopIfTrue="1">
      <formula>"len($A:$A)=3"</formula>
    </cfRule>
  </conditionalFormatting>
  <conditionalFormatting sqref="B8:B9 B39:B107 A108:B108">
    <cfRule type="expression" dxfId="1" priority="144" stopIfTrue="1">
      <formula>"len($A:$A)=3"</formula>
    </cfRule>
  </conditionalFormatting>
  <conditionalFormatting sqref="A32:B32 A33:A38">
    <cfRule type="expression" dxfId="1" priority="92" stopIfTrue="1">
      <formula>"len($A:$A)=3"</formula>
    </cfRule>
    <cfRule type="expression" dxfId="1" priority="93" stopIfTrue="1">
      <formula>"len($A:$A)=3"</formula>
    </cfRule>
  </conditionalFormatting>
  <conditionalFormatting sqref="C32:C33 D32:E32">
    <cfRule type="expression" dxfId="1" priority="78" stopIfTrue="1">
      <formula>"len($A:$A)=3"</formula>
    </cfRule>
    <cfRule type="expression" dxfId="1" priority="76" stopIfTrue="1">
      <formula>"len($A:$A)=3"</formula>
    </cfRule>
  </conditionalFormatting>
  <conditionalFormatting sqref="D34 D36">
    <cfRule type="expression" dxfId="1" priority="66" stopIfTrue="1">
      <formula>"len($A:$A)=3"</formula>
    </cfRule>
    <cfRule type="expression" dxfId="1" priority="65" stopIfTrue="1">
      <formula>"len($A:$A)=3"</formula>
    </cfRule>
  </conditionalFormatting>
  <conditionalFormatting sqref="A39:B107 B116 B115:E115 B114">
    <cfRule type="expression" dxfId="1" priority="141" stopIfTrue="1">
      <formula>"len($A:$A)=3"</formula>
    </cfRule>
  </conditionalFormatting>
  <conditionalFormatting sqref="A40:B107">
    <cfRule type="expression" dxfId="1" priority="140" stopIfTrue="1">
      <formula>"len($A:$A)=3"</formula>
    </cfRule>
  </conditionalFormatting>
  <conditionalFormatting sqref="C86 C47 C40 C109 C113">
    <cfRule type="expression" dxfId="1" priority="75" stopIfTrue="1">
      <formula>"len($A:$A)=3"</formula>
    </cfRule>
    <cfRule type="expression" dxfId="1" priority="74" stopIfTrue="1">
      <formula>"len($A:$A)=3"</formula>
    </cfRule>
  </conditionalFormatting>
  <conditionalFormatting sqref="D109:E109 D86 D47:E47 D40:E40">
    <cfRule type="expression" dxfId="1" priority="60" stopIfTrue="1">
      <formula>"len($A:$A)=3"</formula>
    </cfRule>
  </conditionalFormatting>
  <conditionalFormatting sqref="D40:D47 D86 D109:E109 E40 E47">
    <cfRule type="expression" dxfId="1" priority="62" stopIfTrue="1">
      <formula>"len($A:$A)=3"</formula>
    </cfRule>
    <cfRule type="expression" dxfId="1" priority="61" stopIfTrue="1">
      <formula>"len($A:$A)=3"</formula>
    </cfRule>
  </conditionalFormatting>
  <conditionalFormatting sqref="E45:E46 E87:E107 E48:E85">
    <cfRule type="expression" dxfId="1" priority="127" stopIfTrue="1">
      <formula>"len($A:$A)=3"</formula>
    </cfRule>
  </conditionalFormatting>
  <conditionalFormatting sqref="E87:E107 E48:E85 E45:E46">
    <cfRule type="expression" dxfId="1" priority="119" stopIfTrue="1">
      <formula>"len($A:$A)=3"</formula>
    </cfRule>
  </conditionalFormatting>
  <conditionalFormatting sqref="E86 E113">
    <cfRule type="expression" dxfId="1" priority="95" stopIfTrue="1">
      <formula>"len($A:$A)=3"</formula>
    </cfRule>
    <cfRule type="expression" dxfId="1" priority="96" stopIfTrue="1">
      <formula>"len($A:$A)=3"</formula>
    </cfRule>
  </conditionalFormatting>
  <conditionalFormatting sqref="A108:B116">
    <cfRule type="expression" dxfId="1" priority="13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useFirstPageNumber="1"/>
  <headerFooter alignWithMargins="0">
    <oddFooter>&amp;C&amp;16- &amp;P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H62"/>
  <sheetViews>
    <sheetView showGridLines="0" showZeros="0" view="pageBreakPreview" zoomScale="110" zoomScaleNormal="90" workbookViewId="0">
      <pane ySplit="4" topLeftCell="A45" activePane="bottomLeft" state="frozen"/>
      <selection/>
      <selection pane="bottomLeft" activeCell="B61" sqref="B61"/>
    </sheetView>
  </sheetViews>
  <sheetFormatPr defaultColWidth="9" defaultRowHeight="18.75" outlineLevelCol="7"/>
  <cols>
    <col min="1" max="1" width="13.7583333333333" style="593" customWidth="1"/>
    <col min="2" max="2" width="43.6333333333333" style="593" customWidth="1"/>
    <col min="3" max="5" width="16.6333333333333" style="498" customWidth="1"/>
    <col min="6" max="7" width="15.5" style="498" customWidth="1"/>
    <col min="8" max="8" width="9.13333333333333" style="593" customWidth="1"/>
    <col min="9" max="16384" width="9" style="593"/>
  </cols>
  <sheetData>
    <row r="1" ht="45" customHeight="1" spans="2:7">
      <c r="B1" s="446" t="s">
        <v>31</v>
      </c>
      <c r="C1" s="594"/>
      <c r="D1" s="594"/>
      <c r="E1" s="594"/>
      <c r="F1" s="594"/>
      <c r="G1" s="594"/>
    </row>
    <row r="2" ht="18.95" customHeight="1" spans="1:7">
      <c r="A2" s="595"/>
      <c r="B2" s="447" t="s">
        <v>174</v>
      </c>
      <c r="E2" s="379"/>
      <c r="G2" s="379" t="s">
        <v>33</v>
      </c>
    </row>
    <row r="3" s="591" customFormat="1" ht="36" customHeight="1" spans="1:8">
      <c r="A3" s="596" t="s">
        <v>34</v>
      </c>
      <c r="B3" s="597" t="s">
        <v>35</v>
      </c>
      <c r="C3" s="598" t="str">
        <f>YEAR(封面!$B$7)-2&amp;"年决算数"</f>
        <v>2023年决算数</v>
      </c>
      <c r="D3" s="253" t="str">
        <f>YEAR(封面!$B$7)-1&amp;"年"</f>
        <v>2024年</v>
      </c>
      <c r="E3" s="599"/>
      <c r="F3" s="600" t="s">
        <v>36</v>
      </c>
      <c r="G3" s="601"/>
      <c r="H3" s="602" t="s">
        <v>37</v>
      </c>
    </row>
    <row r="4" s="591" customFormat="1" ht="36" customHeight="1" spans="1:8">
      <c r="A4" s="603"/>
      <c r="B4" s="604"/>
      <c r="C4" s="605"/>
      <c r="D4" s="31" t="s">
        <v>175</v>
      </c>
      <c r="E4" s="31" t="s">
        <v>39</v>
      </c>
      <c r="F4" s="31" t="str">
        <f>"比"&amp;YEAR(封面!$B$7)-2&amp;"年决算数增长%"</f>
        <v>比2023年决算数增长%</v>
      </c>
      <c r="G4" s="31" t="str">
        <f>"完成"&amp;YEAR(封面!$B$7)-1&amp;"年预算数的%"</f>
        <v>完成2024年预算数的%</v>
      </c>
      <c r="H4" s="602"/>
    </row>
    <row r="5" ht="37.15" customHeight="1" spans="1:8">
      <c r="A5" s="606" t="s">
        <v>176</v>
      </c>
      <c r="B5" s="607" t="s">
        <v>177</v>
      </c>
      <c r="C5" s="608">
        <v>14489</v>
      </c>
      <c r="D5" s="609">
        <v>21736</v>
      </c>
      <c r="E5" s="610">
        <v>13474</v>
      </c>
      <c r="F5" s="611">
        <f>IF(C5&lt;&gt;0,IF((E5/C5-1)&lt;-30%,"",IF((E5/C5-1)&gt;30%,"",E5/C5-1)),"")</f>
        <v>-0.07</v>
      </c>
      <c r="G5" s="611">
        <f>IF(D5&lt;&gt;0,IF(E5/D5&lt;-150%,"",IF(E5/D5&gt;150%,"",E5/D5)),"")</f>
        <v>0.62</v>
      </c>
      <c r="H5" s="612" t="str">
        <f>IF(LEN(A5)=3,"是",IF(B5&lt;&gt;"",IF(SUM(C5:E5)&lt;&gt;0,"是","否"),"是"))</f>
        <v>是</v>
      </c>
    </row>
    <row r="6" ht="37.15" customHeight="1" spans="1:8">
      <c r="A6" s="606" t="s">
        <v>178</v>
      </c>
      <c r="B6" s="613" t="s">
        <v>179</v>
      </c>
      <c r="C6" s="614"/>
      <c r="D6" s="615"/>
      <c r="E6" s="616">
        <f>SUMIF('03'!$A$5:$A$1355,'02'!A6,'03'!$E$5:$E$1355)</f>
        <v>0</v>
      </c>
      <c r="F6" s="611" t="str">
        <f t="shared" ref="F6:F47" si="0">IF(C6&lt;&gt;0,IF((E6/C6-1)&lt;-30%,"",IF((E6/C6-1)&gt;30%,"",E6/C6-1)),"")</f>
        <v/>
      </c>
      <c r="G6" s="611" t="str">
        <f t="shared" ref="G6:G47" si="1">IF(D6&lt;&gt;0,IF(E6/D6&lt;-150%,"",IF(E6/D6&gt;150%,"",E6/D6)),"")</f>
        <v/>
      </c>
      <c r="H6" s="612" t="str">
        <f t="shared" ref="H6:H33" si="2">IF(LEN(A6)=3,"是",IF(B6&lt;&gt;"",IF(SUM(C6:E6)&lt;&gt;0,"是","否"),"是"))</f>
        <v>是</v>
      </c>
    </row>
    <row r="7" ht="37.15" customHeight="1" spans="1:8">
      <c r="A7" s="606" t="s">
        <v>180</v>
      </c>
      <c r="B7" s="613" t="s">
        <v>181</v>
      </c>
      <c r="C7" s="608">
        <v>234</v>
      </c>
      <c r="D7" s="617">
        <v>138</v>
      </c>
      <c r="E7" s="610">
        <v>203</v>
      </c>
      <c r="F7" s="611">
        <f t="shared" si="0"/>
        <v>-0.132</v>
      </c>
      <c r="G7" s="611">
        <f t="shared" si="1"/>
        <v>1.471</v>
      </c>
      <c r="H7" s="612" t="str">
        <f t="shared" si="2"/>
        <v>是</v>
      </c>
    </row>
    <row r="8" ht="37.15" customHeight="1" spans="1:8">
      <c r="A8" s="606">
        <v>204</v>
      </c>
      <c r="B8" s="613" t="s">
        <v>182</v>
      </c>
      <c r="C8" s="614">
        <v>5603</v>
      </c>
      <c r="D8" s="609">
        <v>5295</v>
      </c>
      <c r="E8" s="616">
        <v>5236</v>
      </c>
      <c r="F8" s="611">
        <f t="shared" si="0"/>
        <v>-0.066</v>
      </c>
      <c r="G8" s="611">
        <f t="shared" si="1"/>
        <v>0.989</v>
      </c>
      <c r="H8" s="612" t="str">
        <f t="shared" si="2"/>
        <v>是</v>
      </c>
    </row>
    <row r="9" ht="37.15" customHeight="1" spans="1:8">
      <c r="A9" s="606" t="s">
        <v>183</v>
      </c>
      <c r="B9" s="613" t="s">
        <v>184</v>
      </c>
      <c r="C9" s="614">
        <v>21108</v>
      </c>
      <c r="D9" s="609">
        <v>22850</v>
      </c>
      <c r="E9" s="616">
        <v>21936</v>
      </c>
      <c r="F9" s="611">
        <f t="shared" si="0"/>
        <v>0.039</v>
      </c>
      <c r="G9" s="611">
        <f t="shared" si="1"/>
        <v>0.96</v>
      </c>
      <c r="H9" s="612" t="str">
        <f t="shared" si="2"/>
        <v>是</v>
      </c>
    </row>
    <row r="10" ht="37.15" customHeight="1" spans="1:8">
      <c r="A10" s="606" t="s">
        <v>185</v>
      </c>
      <c r="B10" s="613" t="s">
        <v>186</v>
      </c>
      <c r="C10" s="614">
        <v>1304</v>
      </c>
      <c r="D10" s="609">
        <v>1140</v>
      </c>
      <c r="E10" s="616">
        <v>1534</v>
      </c>
      <c r="F10" s="611">
        <f t="shared" si="0"/>
        <v>0.176</v>
      </c>
      <c r="G10" s="611">
        <f t="shared" si="1"/>
        <v>1.346</v>
      </c>
      <c r="H10" s="612" t="str">
        <f t="shared" si="2"/>
        <v>是</v>
      </c>
    </row>
    <row r="11" ht="37.15" customHeight="1" spans="1:8">
      <c r="A11" s="606" t="s">
        <v>187</v>
      </c>
      <c r="B11" s="613" t="s">
        <v>188</v>
      </c>
      <c r="C11" s="614">
        <v>2091</v>
      </c>
      <c r="D11" s="609">
        <v>959</v>
      </c>
      <c r="E11" s="616">
        <v>1127</v>
      </c>
      <c r="F11" s="611" t="str">
        <f t="shared" si="0"/>
        <v/>
      </c>
      <c r="G11" s="611">
        <f t="shared" si="1"/>
        <v>1.175</v>
      </c>
      <c r="H11" s="612" t="str">
        <f t="shared" si="2"/>
        <v>是</v>
      </c>
    </row>
    <row r="12" ht="37.15" customHeight="1" spans="1:8">
      <c r="A12" s="606" t="s">
        <v>189</v>
      </c>
      <c r="B12" s="613" t="s">
        <v>190</v>
      </c>
      <c r="C12" s="614">
        <v>24401</v>
      </c>
      <c r="D12" s="609">
        <v>23201</v>
      </c>
      <c r="E12" s="616">
        <v>20234</v>
      </c>
      <c r="F12" s="611">
        <f t="shared" si="0"/>
        <v>-0.171</v>
      </c>
      <c r="G12" s="611">
        <f t="shared" si="1"/>
        <v>0.872</v>
      </c>
      <c r="H12" s="612" t="str">
        <f t="shared" si="2"/>
        <v>是</v>
      </c>
    </row>
    <row r="13" ht="37.15" customHeight="1" spans="1:8">
      <c r="A13" s="606" t="s">
        <v>191</v>
      </c>
      <c r="B13" s="613" t="s">
        <v>192</v>
      </c>
      <c r="C13" s="614">
        <v>12029</v>
      </c>
      <c r="D13" s="609">
        <v>13357</v>
      </c>
      <c r="E13" s="616">
        <v>10287</v>
      </c>
      <c r="F13" s="611">
        <f t="shared" si="0"/>
        <v>-0.145</v>
      </c>
      <c r="G13" s="611">
        <f t="shared" si="1"/>
        <v>0.77</v>
      </c>
      <c r="H13" s="612" t="str">
        <f t="shared" si="2"/>
        <v>是</v>
      </c>
    </row>
    <row r="14" ht="37.15" customHeight="1" spans="1:8">
      <c r="A14" s="606" t="s">
        <v>193</v>
      </c>
      <c r="B14" s="613" t="s">
        <v>194</v>
      </c>
      <c r="C14" s="614">
        <v>4615</v>
      </c>
      <c r="D14" s="609">
        <v>2191</v>
      </c>
      <c r="E14" s="616">
        <v>-301</v>
      </c>
      <c r="F14" s="611" t="str">
        <f t="shared" si="0"/>
        <v/>
      </c>
      <c r="G14" s="611">
        <f t="shared" si="1"/>
        <v>-0.137</v>
      </c>
      <c r="H14" s="612" t="str">
        <f t="shared" si="2"/>
        <v>是</v>
      </c>
    </row>
    <row r="15" ht="37.15" customHeight="1" spans="1:8">
      <c r="A15" s="606" t="s">
        <v>195</v>
      </c>
      <c r="B15" s="613" t="s">
        <v>196</v>
      </c>
      <c r="C15" s="614">
        <v>6699</v>
      </c>
      <c r="D15" s="609">
        <v>6036</v>
      </c>
      <c r="E15" s="616">
        <v>17262</v>
      </c>
      <c r="F15" s="611" t="str">
        <f t="shared" si="0"/>
        <v/>
      </c>
      <c r="G15" s="611" t="str">
        <f t="shared" si="1"/>
        <v/>
      </c>
      <c r="H15" s="612" t="str">
        <f t="shared" si="2"/>
        <v>是</v>
      </c>
    </row>
    <row r="16" ht="37.15" customHeight="1" spans="1:8">
      <c r="A16" s="606" t="s">
        <v>197</v>
      </c>
      <c r="B16" s="613" t="s">
        <v>198</v>
      </c>
      <c r="C16" s="616">
        <v>34803</v>
      </c>
      <c r="D16" s="609">
        <v>38417</v>
      </c>
      <c r="E16" s="616">
        <v>55129</v>
      </c>
      <c r="F16" s="611" t="str">
        <f t="shared" si="0"/>
        <v/>
      </c>
      <c r="G16" s="611">
        <f t="shared" si="1"/>
        <v>1.435</v>
      </c>
      <c r="H16" s="612" t="str">
        <f t="shared" si="2"/>
        <v>是</v>
      </c>
    </row>
    <row r="17" ht="37.15" customHeight="1" spans="1:8">
      <c r="A17" s="606" t="s">
        <v>199</v>
      </c>
      <c r="B17" s="613" t="s">
        <v>200</v>
      </c>
      <c r="C17" s="614">
        <v>8765</v>
      </c>
      <c r="D17" s="609">
        <v>4506</v>
      </c>
      <c r="E17" s="616">
        <v>4586</v>
      </c>
      <c r="F17" s="611" t="str">
        <f t="shared" si="0"/>
        <v/>
      </c>
      <c r="G17" s="611">
        <f t="shared" si="1"/>
        <v>1.018</v>
      </c>
      <c r="H17" s="612" t="str">
        <f t="shared" si="2"/>
        <v>是</v>
      </c>
    </row>
    <row r="18" ht="37.15" customHeight="1" spans="1:8">
      <c r="A18" s="606" t="s">
        <v>201</v>
      </c>
      <c r="B18" s="613" t="s">
        <v>202</v>
      </c>
      <c r="C18" s="614">
        <v>826</v>
      </c>
      <c r="D18" s="609">
        <v>838</v>
      </c>
      <c r="E18" s="616">
        <v>1615</v>
      </c>
      <c r="F18" s="611" t="str">
        <f t="shared" si="0"/>
        <v/>
      </c>
      <c r="G18" s="611" t="str">
        <f t="shared" si="1"/>
        <v/>
      </c>
      <c r="H18" s="612" t="str">
        <f t="shared" si="2"/>
        <v>是</v>
      </c>
    </row>
    <row r="19" ht="37.15" customHeight="1" spans="1:8">
      <c r="A19" s="606" t="s">
        <v>203</v>
      </c>
      <c r="B19" s="613" t="s">
        <v>204</v>
      </c>
      <c r="C19" s="614">
        <v>1659</v>
      </c>
      <c r="D19" s="617">
        <v>881</v>
      </c>
      <c r="E19" s="616">
        <v>183</v>
      </c>
      <c r="F19" s="611" t="str">
        <f t="shared" si="0"/>
        <v/>
      </c>
      <c r="G19" s="611">
        <f t="shared" si="1"/>
        <v>0.208</v>
      </c>
      <c r="H19" s="612" t="str">
        <f t="shared" si="2"/>
        <v>是</v>
      </c>
    </row>
    <row r="20" ht="37.15" customHeight="1" spans="1:8">
      <c r="A20" s="606" t="s">
        <v>205</v>
      </c>
      <c r="B20" s="613" t="s">
        <v>206</v>
      </c>
      <c r="C20" s="614">
        <v>17</v>
      </c>
      <c r="D20" s="615">
        <v>20</v>
      </c>
      <c r="E20" s="616">
        <v>20</v>
      </c>
      <c r="F20" s="611">
        <f t="shared" si="0"/>
        <v>0.176</v>
      </c>
      <c r="G20" s="611">
        <f t="shared" si="1"/>
        <v>1</v>
      </c>
      <c r="H20" s="612" t="str">
        <f t="shared" si="2"/>
        <v>是</v>
      </c>
    </row>
    <row r="21" ht="36" customHeight="1" spans="1:8">
      <c r="A21" s="606" t="s">
        <v>207</v>
      </c>
      <c r="B21" s="613" t="s">
        <v>208</v>
      </c>
      <c r="C21" s="614"/>
      <c r="D21" s="616">
        <v>0</v>
      </c>
      <c r="E21" s="616">
        <f>SUMIF('03'!$A$5:$A$1355,'02'!A21,'03'!$E$5:$E$1355)</f>
        <v>0</v>
      </c>
      <c r="F21" s="611" t="str">
        <f t="shared" si="0"/>
        <v/>
      </c>
      <c r="G21" s="611" t="str">
        <f t="shared" si="1"/>
        <v/>
      </c>
      <c r="H21" s="612" t="str">
        <f t="shared" si="2"/>
        <v>是</v>
      </c>
    </row>
    <row r="22" ht="37.15" customHeight="1" spans="1:8">
      <c r="A22" s="606" t="s">
        <v>209</v>
      </c>
      <c r="B22" s="613" t="s">
        <v>210</v>
      </c>
      <c r="C22" s="614">
        <v>1062</v>
      </c>
      <c r="D22" s="617">
        <v>2051</v>
      </c>
      <c r="E22" s="616">
        <v>2793</v>
      </c>
      <c r="F22" s="611" t="str">
        <f t="shared" si="0"/>
        <v/>
      </c>
      <c r="G22" s="611">
        <f t="shared" si="1"/>
        <v>1.362</v>
      </c>
      <c r="H22" s="612" t="str">
        <f t="shared" si="2"/>
        <v>是</v>
      </c>
    </row>
    <row r="23" ht="37.15" customHeight="1" spans="1:8">
      <c r="A23" s="606" t="s">
        <v>211</v>
      </c>
      <c r="B23" s="613" t="s">
        <v>212</v>
      </c>
      <c r="C23" s="614">
        <v>7839</v>
      </c>
      <c r="D23" s="617">
        <v>4359</v>
      </c>
      <c r="E23" s="616">
        <v>3636</v>
      </c>
      <c r="F23" s="611" t="str">
        <f t="shared" si="0"/>
        <v/>
      </c>
      <c r="G23" s="611">
        <f t="shared" si="1"/>
        <v>0.834</v>
      </c>
      <c r="H23" s="612" t="str">
        <f t="shared" si="2"/>
        <v>是</v>
      </c>
    </row>
    <row r="24" ht="37.15" customHeight="1" spans="1:8">
      <c r="A24" s="606" t="s">
        <v>213</v>
      </c>
      <c r="B24" s="613" t="s">
        <v>214</v>
      </c>
      <c r="C24" s="614">
        <v>105</v>
      </c>
      <c r="D24" s="617">
        <v>125</v>
      </c>
      <c r="E24" s="616">
        <v>145</v>
      </c>
      <c r="F24" s="611" t="str">
        <f t="shared" si="0"/>
        <v/>
      </c>
      <c r="G24" s="611">
        <f t="shared" si="1"/>
        <v>1.16</v>
      </c>
      <c r="H24" s="612" t="str">
        <f t="shared" si="2"/>
        <v>是</v>
      </c>
    </row>
    <row r="25" ht="37.15" customHeight="1" spans="1:8">
      <c r="A25" s="606" t="s">
        <v>215</v>
      </c>
      <c r="B25" s="613" t="s">
        <v>216</v>
      </c>
      <c r="C25" s="614">
        <v>1377</v>
      </c>
      <c r="D25" s="609">
        <v>2210</v>
      </c>
      <c r="E25" s="616">
        <v>2049</v>
      </c>
      <c r="F25" s="611" t="str">
        <f t="shared" si="0"/>
        <v/>
      </c>
      <c r="G25" s="611">
        <f t="shared" si="1"/>
        <v>0.927</v>
      </c>
      <c r="H25" s="612" t="str">
        <f t="shared" si="2"/>
        <v>是</v>
      </c>
    </row>
    <row r="26" ht="37.15" customHeight="1" spans="1:8">
      <c r="A26" s="606" t="s">
        <v>217</v>
      </c>
      <c r="B26" s="613" t="s">
        <v>218</v>
      </c>
      <c r="C26" s="614"/>
      <c r="D26" s="617">
        <v>1532</v>
      </c>
      <c r="E26" s="616">
        <f>SUMIF('03'!$A$5:$A$1355,'02'!A26,'03'!$E$5:$E$1355)</f>
        <v>0</v>
      </c>
      <c r="F26" s="611" t="str">
        <f t="shared" si="0"/>
        <v/>
      </c>
      <c r="G26" s="611">
        <f t="shared" si="1"/>
        <v>0</v>
      </c>
      <c r="H26" s="612" t="str">
        <f t="shared" si="2"/>
        <v>是</v>
      </c>
    </row>
    <row r="27" ht="37.15" customHeight="1" spans="1:8">
      <c r="A27" s="606" t="s">
        <v>219</v>
      </c>
      <c r="B27" s="613" t="s">
        <v>220</v>
      </c>
      <c r="C27" s="614">
        <v>1092</v>
      </c>
      <c r="D27" s="617">
        <v>1309</v>
      </c>
      <c r="E27" s="616">
        <v>1679</v>
      </c>
      <c r="F27" s="611" t="str">
        <f t="shared" si="0"/>
        <v/>
      </c>
      <c r="G27" s="611">
        <f t="shared" si="1"/>
        <v>1.283</v>
      </c>
      <c r="H27" s="612" t="str">
        <f t="shared" si="2"/>
        <v>是</v>
      </c>
    </row>
    <row r="28" customFormat="1" ht="37.15" customHeight="1" spans="1:8">
      <c r="A28" s="606" t="s">
        <v>221</v>
      </c>
      <c r="B28" s="613" t="s">
        <v>222</v>
      </c>
      <c r="C28" s="614">
        <v>31</v>
      </c>
      <c r="D28" s="617">
        <v>1</v>
      </c>
      <c r="E28" s="616">
        <v>9</v>
      </c>
      <c r="F28" s="611" t="str">
        <f t="shared" si="0"/>
        <v/>
      </c>
      <c r="G28" s="611" t="str">
        <f t="shared" si="1"/>
        <v/>
      </c>
      <c r="H28" s="612" t="str">
        <f t="shared" si="2"/>
        <v>是</v>
      </c>
    </row>
    <row r="29" s="592" customFormat="1" ht="37.15" customHeight="1" spans="1:8">
      <c r="A29" s="606" t="s">
        <v>223</v>
      </c>
      <c r="B29" s="613" t="s">
        <v>224</v>
      </c>
      <c r="C29" s="616">
        <v>0</v>
      </c>
      <c r="D29" s="616"/>
      <c r="E29" s="616">
        <f>SUMIF('03'!$A$5:$A$1355,'02'!A29,'03'!$E$5:$E$1355)</f>
        <v>0</v>
      </c>
      <c r="F29" s="611" t="str">
        <f t="shared" si="0"/>
        <v/>
      </c>
      <c r="G29" s="611" t="str">
        <f t="shared" si="1"/>
        <v/>
      </c>
      <c r="H29" s="612" t="str">
        <f t="shared" si="2"/>
        <v>是</v>
      </c>
    </row>
    <row r="30" s="592" customFormat="1" ht="37.15" customHeight="1" spans="1:8">
      <c r="A30" s="606"/>
      <c r="B30" s="613"/>
      <c r="C30" s="616"/>
      <c r="D30" s="111"/>
      <c r="E30" s="616"/>
      <c r="F30" s="611" t="str">
        <f t="shared" si="0"/>
        <v/>
      </c>
      <c r="G30" s="611" t="str">
        <f t="shared" si="1"/>
        <v/>
      </c>
      <c r="H30" s="612" t="str">
        <f t="shared" si="2"/>
        <v>是</v>
      </c>
    </row>
    <row r="31" ht="37.15" customHeight="1" spans="1:8">
      <c r="A31" s="618"/>
      <c r="B31" s="588" t="s">
        <v>225</v>
      </c>
      <c r="C31" s="107">
        <f>SUM(C5:C29)</f>
        <v>150149</v>
      </c>
      <c r="D31" s="107">
        <f>SUM(D5:D29)</f>
        <v>153152</v>
      </c>
      <c r="E31" s="107">
        <f>SUM(E5:E29)</f>
        <v>162836</v>
      </c>
      <c r="F31" s="611">
        <f t="shared" si="0"/>
        <v>0.084</v>
      </c>
      <c r="G31" s="611">
        <f t="shared" si="1"/>
        <v>1.063</v>
      </c>
      <c r="H31" s="612" t="str">
        <f t="shared" si="2"/>
        <v>是</v>
      </c>
    </row>
    <row r="32" ht="37.15" customHeight="1" spans="1:8">
      <c r="A32" s="619">
        <v>230</v>
      </c>
      <c r="B32" s="620" t="s">
        <v>226</v>
      </c>
      <c r="C32" s="467">
        <f>SUM(C33,C36:C39)</f>
        <v>12629</v>
      </c>
      <c r="D32" s="467">
        <f>SUM(D33,D36:D39)</f>
        <v>5000</v>
      </c>
      <c r="E32" s="467">
        <f>E33</f>
        <v>5269</v>
      </c>
      <c r="F32" s="611" t="str">
        <f t="shared" si="0"/>
        <v/>
      </c>
      <c r="G32" s="611">
        <f t="shared" si="1"/>
        <v>1.054</v>
      </c>
      <c r="H32" s="612" t="str">
        <f t="shared" si="2"/>
        <v>是</v>
      </c>
    </row>
    <row r="33" ht="37.15" customHeight="1" spans="1:8">
      <c r="A33" s="396">
        <v>23006</v>
      </c>
      <c r="B33" s="397" t="s">
        <v>227</v>
      </c>
      <c r="C33" s="621">
        <f>SUM(C34:C35)</f>
        <v>4639</v>
      </c>
      <c r="D33" s="621">
        <f>SUM(D34:D35)</f>
        <v>5000</v>
      </c>
      <c r="E33" s="621">
        <f>SUM(E34:E35)</f>
        <v>5269</v>
      </c>
      <c r="F33" s="611">
        <f t="shared" si="0"/>
        <v>0.136</v>
      </c>
      <c r="G33" s="611">
        <f t="shared" si="1"/>
        <v>1.054</v>
      </c>
      <c r="H33" s="612" t="str">
        <f t="shared" si="2"/>
        <v>是</v>
      </c>
    </row>
    <row r="34" ht="37.15" customHeight="1" spans="1:8">
      <c r="A34" s="396">
        <v>2300601</v>
      </c>
      <c r="B34" s="397" t="s">
        <v>228</v>
      </c>
      <c r="C34" s="616"/>
      <c r="D34" s="111"/>
      <c r="E34" s="616"/>
      <c r="F34" s="611" t="str">
        <f t="shared" si="0"/>
        <v/>
      </c>
      <c r="G34" s="611" t="str">
        <f t="shared" si="1"/>
        <v/>
      </c>
      <c r="H34" s="612" t="str">
        <f t="shared" ref="H34:H47" si="3">IF(LEN(A34)=3,"是",IF(B34&lt;&gt;"",IF(SUM(C34:E34)&lt;&gt;0,"是","否"),"是"))</f>
        <v>否</v>
      </c>
    </row>
    <row r="35" ht="37.15" customHeight="1" spans="1:8">
      <c r="A35" s="396">
        <v>2300602</v>
      </c>
      <c r="B35" s="397" t="s">
        <v>229</v>
      </c>
      <c r="C35" s="616">
        <v>4639</v>
      </c>
      <c r="D35" s="111">
        <v>5000</v>
      </c>
      <c r="E35" s="616">
        <v>5269</v>
      </c>
      <c r="F35" s="611">
        <f t="shared" si="0"/>
        <v>0.136</v>
      </c>
      <c r="G35" s="611">
        <f t="shared" si="1"/>
        <v>1.054</v>
      </c>
      <c r="H35" s="612" t="str">
        <f t="shared" si="3"/>
        <v>是</v>
      </c>
    </row>
    <row r="36" ht="36" customHeight="1" spans="1:8">
      <c r="A36" s="606">
        <v>23008</v>
      </c>
      <c r="B36" s="397" t="s">
        <v>230</v>
      </c>
      <c r="C36" s="616">
        <v>3590</v>
      </c>
      <c r="D36" s="111"/>
      <c r="E36" s="616">
        <v>4881</v>
      </c>
      <c r="F36" s="611" t="str">
        <f t="shared" si="0"/>
        <v/>
      </c>
      <c r="G36" s="611" t="str">
        <f t="shared" si="1"/>
        <v/>
      </c>
      <c r="H36" s="612" t="str">
        <f t="shared" si="3"/>
        <v>是</v>
      </c>
    </row>
    <row r="37" ht="37.15" customHeight="1" spans="1:8">
      <c r="A37" s="400">
        <v>23015</v>
      </c>
      <c r="B37" s="401" t="s">
        <v>231</v>
      </c>
      <c r="C37" s="616">
        <v>4400</v>
      </c>
      <c r="D37" s="111"/>
      <c r="E37" s="616">
        <v>31</v>
      </c>
      <c r="F37" s="611" t="str">
        <f t="shared" si="0"/>
        <v/>
      </c>
      <c r="G37" s="611" t="str">
        <f t="shared" si="1"/>
        <v/>
      </c>
      <c r="H37" s="612" t="str">
        <f t="shared" si="3"/>
        <v>是</v>
      </c>
    </row>
    <row r="38" ht="37.15" customHeight="1" spans="1:8">
      <c r="A38" s="400">
        <v>23016</v>
      </c>
      <c r="B38" s="401" t="s">
        <v>232</v>
      </c>
      <c r="C38" s="616"/>
      <c r="D38" s="111"/>
      <c r="E38" s="616"/>
      <c r="F38" s="611" t="str">
        <f t="shared" si="0"/>
        <v/>
      </c>
      <c r="G38" s="611" t="str">
        <f t="shared" si="1"/>
        <v/>
      </c>
      <c r="H38" s="612" t="str">
        <f t="shared" si="3"/>
        <v>否</v>
      </c>
    </row>
    <row r="39" ht="37.15" customHeight="1" spans="1:8">
      <c r="A39" s="400">
        <v>23021</v>
      </c>
      <c r="B39" s="401" t="s">
        <v>233</v>
      </c>
      <c r="C39" s="621"/>
      <c r="D39" s="621"/>
      <c r="E39" s="621"/>
      <c r="F39" s="611" t="str">
        <f t="shared" si="0"/>
        <v/>
      </c>
      <c r="G39" s="611" t="str">
        <f t="shared" si="1"/>
        <v/>
      </c>
      <c r="H39" s="612" t="str">
        <f t="shared" si="3"/>
        <v>否</v>
      </c>
    </row>
    <row r="40" ht="37.15" customHeight="1" spans="1:8">
      <c r="A40" s="619">
        <v>231</v>
      </c>
      <c r="B40" s="622" t="s">
        <v>234</v>
      </c>
      <c r="C40" s="107">
        <f>SUM(C41,C44:C45)</f>
        <v>31176</v>
      </c>
      <c r="D40" s="107">
        <f>SUM(D41,D44:D45)</f>
        <v>2912</v>
      </c>
      <c r="E40" s="107">
        <f>SUM(E41,E44:E45)</f>
        <v>8412</v>
      </c>
      <c r="F40" s="611" t="str">
        <f t="shared" si="0"/>
        <v/>
      </c>
      <c r="G40" s="611" t="str">
        <f t="shared" si="1"/>
        <v/>
      </c>
      <c r="H40" s="612" t="str">
        <f t="shared" si="3"/>
        <v>是</v>
      </c>
    </row>
    <row r="41" ht="37.15" customHeight="1" spans="1:8">
      <c r="A41" s="198">
        <v>2310301</v>
      </c>
      <c r="B41" s="433" t="s">
        <v>235</v>
      </c>
      <c r="C41" s="107">
        <f>SUM(C42:C43)</f>
        <v>31176</v>
      </c>
      <c r="D41" s="107">
        <f>SUM(D42:D43)</f>
        <v>2912</v>
      </c>
      <c r="E41" s="107">
        <f>SUM(E42:E43)</f>
        <v>8412</v>
      </c>
      <c r="F41" s="611" t="str">
        <f t="shared" si="0"/>
        <v/>
      </c>
      <c r="G41" s="611" t="str">
        <f t="shared" si="1"/>
        <v/>
      </c>
      <c r="H41" s="612" t="str">
        <f t="shared" si="3"/>
        <v>是</v>
      </c>
    </row>
    <row r="42" ht="37.15" customHeight="1" spans="1:8">
      <c r="A42" s="198"/>
      <c r="B42" s="270" t="s">
        <v>236</v>
      </c>
      <c r="C42" s="623"/>
      <c r="D42" s="107"/>
      <c r="E42" s="623"/>
      <c r="F42" s="611" t="str">
        <f t="shared" si="0"/>
        <v/>
      </c>
      <c r="G42" s="611" t="str">
        <f t="shared" si="1"/>
        <v/>
      </c>
      <c r="H42" s="612" t="str">
        <f t="shared" si="3"/>
        <v>否</v>
      </c>
    </row>
    <row r="43" ht="37.15" customHeight="1" spans="1:8">
      <c r="A43" s="198"/>
      <c r="B43" s="270" t="s">
        <v>237</v>
      </c>
      <c r="C43" s="623">
        <v>31176</v>
      </c>
      <c r="D43" s="107">
        <v>2912</v>
      </c>
      <c r="E43" s="623">
        <v>8412</v>
      </c>
      <c r="F43" s="611" t="str">
        <f t="shared" si="0"/>
        <v/>
      </c>
      <c r="G43" s="611" t="str">
        <f t="shared" si="1"/>
        <v/>
      </c>
      <c r="H43" s="612" t="str">
        <f t="shared" si="3"/>
        <v>是</v>
      </c>
    </row>
    <row r="44" ht="37.5" spans="1:8">
      <c r="A44" s="198">
        <v>2310302</v>
      </c>
      <c r="B44" s="433" t="s">
        <v>238</v>
      </c>
      <c r="C44" s="623"/>
      <c r="D44" s="107"/>
      <c r="E44" s="623"/>
      <c r="F44" s="611" t="str">
        <f t="shared" si="0"/>
        <v/>
      </c>
      <c r="G44" s="611" t="str">
        <f t="shared" si="1"/>
        <v/>
      </c>
      <c r="H44" s="612" t="str">
        <f t="shared" si="3"/>
        <v>否</v>
      </c>
    </row>
    <row r="45" spans="1:8">
      <c r="A45" s="198">
        <v>2310399</v>
      </c>
      <c r="B45" s="433" t="s">
        <v>239</v>
      </c>
      <c r="C45" s="623"/>
      <c r="D45" s="624"/>
      <c r="E45" s="623"/>
      <c r="F45" s="611" t="str">
        <f t="shared" si="0"/>
        <v/>
      </c>
      <c r="G45" s="611" t="str">
        <f t="shared" si="1"/>
        <v/>
      </c>
      <c r="H45" s="612" t="str">
        <f t="shared" si="3"/>
        <v>否</v>
      </c>
    </row>
    <row r="46" ht="37.15" customHeight="1" spans="1:8">
      <c r="A46" s="619">
        <v>23009</v>
      </c>
      <c r="B46" s="625" t="s">
        <v>240</v>
      </c>
      <c r="C46" s="623">
        <v>23451</v>
      </c>
      <c r="D46" s="107"/>
      <c r="E46" s="623"/>
      <c r="F46" s="611" t="str">
        <f t="shared" si="0"/>
        <v/>
      </c>
      <c r="G46" s="611" t="str">
        <f t="shared" si="1"/>
        <v/>
      </c>
      <c r="H46" s="612" t="str">
        <f t="shared" si="3"/>
        <v>是</v>
      </c>
    </row>
    <row r="47" ht="37.15" customHeight="1" spans="1:8">
      <c r="A47" s="618"/>
      <c r="B47" s="154" t="s">
        <v>241</v>
      </c>
      <c r="C47" s="107">
        <f>C31+C32+C40+C46</f>
        <v>217405</v>
      </c>
      <c r="D47" s="107">
        <f>SUM(D31:D32,D40,D46)</f>
        <v>161064</v>
      </c>
      <c r="E47" s="107">
        <f>E31+E32+E36+E37+E40+E46</f>
        <v>181429</v>
      </c>
      <c r="F47" s="611">
        <f t="shared" si="0"/>
        <v>-0.165</v>
      </c>
      <c r="G47" s="611">
        <f t="shared" si="1"/>
        <v>1.126</v>
      </c>
      <c r="H47" s="612" t="str">
        <f t="shared" si="3"/>
        <v>是</v>
      </c>
    </row>
    <row r="48" spans="2:7">
      <c r="B48" s="626"/>
      <c r="C48" s="627"/>
      <c r="D48" s="627"/>
      <c r="E48" s="627"/>
      <c r="F48" s="627"/>
      <c r="G48" s="627"/>
    </row>
    <row r="49" ht="12" customHeight="1" spans="2:7">
      <c r="B49" s="628"/>
      <c r="C49" s="412"/>
      <c r="D49" s="412"/>
      <c r="E49" s="412"/>
      <c r="F49" s="412"/>
      <c r="G49" s="412"/>
    </row>
    <row r="50" ht="68.1" customHeight="1" spans="2:7">
      <c r="B50" s="628"/>
      <c r="C50" s="412"/>
      <c r="D50" s="412"/>
      <c r="E50" s="412"/>
      <c r="F50" s="412"/>
      <c r="G50" s="412"/>
    </row>
    <row r="51" ht="12" customHeight="1" spans="2:7">
      <c r="B51" s="628"/>
      <c r="C51" s="412"/>
      <c r="D51" s="412"/>
      <c r="E51" s="412"/>
      <c r="F51" s="412"/>
      <c r="G51" s="412"/>
    </row>
    <row r="52" spans="2:7">
      <c r="B52" s="628"/>
      <c r="C52" s="412"/>
      <c r="D52" s="412"/>
      <c r="E52" s="412"/>
      <c r="F52" s="412"/>
      <c r="G52" s="412"/>
    </row>
    <row r="54" spans="3:5">
      <c r="C54" s="629"/>
      <c r="D54" s="629"/>
      <c r="E54" s="629"/>
    </row>
    <row r="55" spans="3:5">
      <c r="C55" s="629"/>
      <c r="D55" s="629"/>
      <c r="E55" s="629"/>
    </row>
    <row r="57" spans="3:5">
      <c r="C57" s="629"/>
      <c r="D57" s="629"/>
      <c r="E57" s="629"/>
    </row>
    <row r="58" spans="3:5">
      <c r="C58" s="629"/>
      <c r="D58" s="629"/>
      <c r="E58" s="629"/>
    </row>
    <row r="59" spans="3:5">
      <c r="C59" s="629"/>
      <c r="D59" s="629"/>
      <c r="E59" s="629"/>
    </row>
    <row r="60" spans="3:5">
      <c r="C60" s="629"/>
      <c r="D60" s="629"/>
      <c r="E60" s="629"/>
    </row>
    <row r="62" spans="3:5">
      <c r="C62" s="629"/>
      <c r="D62" s="629"/>
      <c r="E62" s="629"/>
    </row>
  </sheetData>
  <autoFilter ref="A4:H52">
    <extLst/>
  </autoFilter>
  <mergeCells count="10">
    <mergeCell ref="B1:G1"/>
    <mergeCell ref="D3:E3"/>
    <mergeCell ref="F3:G3"/>
    <mergeCell ref="B48:G48"/>
    <mergeCell ref="B50:G50"/>
    <mergeCell ref="B52:G52"/>
    <mergeCell ref="A3:A4"/>
    <mergeCell ref="B3:B4"/>
    <mergeCell ref="C3:C4"/>
    <mergeCell ref="H3:H4"/>
  </mergeCells>
  <conditionalFormatting sqref="B43">
    <cfRule type="expression" dxfId="1" priority="19" stopIfTrue="1">
      <formula>"len($A:$A)=3"</formula>
    </cfRule>
    <cfRule type="expression" dxfId="1" priority="20" stopIfTrue="1">
      <formula>"len($A:$A)=3"</formula>
    </cfRule>
    <cfRule type="expression" dxfId="1" priority="21" stopIfTrue="1">
      <formula>"len($A:$A)=3"</formula>
    </cfRule>
  </conditionalFormatting>
  <conditionalFormatting sqref="B44">
    <cfRule type="expression" dxfId="1" priority="16" stopIfTrue="1">
      <formula>"len($A:$A)=3"</formula>
    </cfRule>
    <cfRule type="expression" dxfId="1" priority="17" stopIfTrue="1">
      <formula>"len($A:$A)=3"</formula>
    </cfRule>
    <cfRule type="expression" dxfId="1" priority="18" stopIfTrue="1">
      <formula>"len($A:$A)=3"</formula>
    </cfRule>
  </conditionalFormatting>
  <conditionalFormatting sqref="B45">
    <cfRule type="expression" dxfId="1" priority="13" stopIfTrue="1">
      <formula>"len($A:$A)=3"</formula>
    </cfRule>
    <cfRule type="expression" dxfId="1" priority="14" stopIfTrue="1">
      <formula>"len($A:$A)=3"</formula>
    </cfRule>
    <cfRule type="expression" dxfId="1" priority="15" stopIfTrue="1">
      <formula>"len($A:$A)=3"</formula>
    </cfRule>
  </conditionalFormatting>
  <conditionalFormatting sqref="C46">
    <cfRule type="cellIs" dxfId="0" priority="1" stopIfTrue="1" operator="lessThanOrEqual">
      <formula>-1</formula>
    </cfRule>
  </conditionalFormatting>
  <conditionalFormatting sqref="E46">
    <cfRule type="cellIs" dxfId="0" priority="25" stopIfTrue="1" operator="lessThanOrEqual">
      <formula>-1</formula>
    </cfRule>
  </conditionalFormatting>
  <conditionalFormatting sqref="B41:B42">
    <cfRule type="expression" dxfId="1" priority="22" stopIfTrue="1">
      <formula>"len($A:$A)=3"</formula>
    </cfRule>
    <cfRule type="expression" dxfId="1" priority="23" stopIfTrue="1">
      <formula>"len($A:$A)=3"</formula>
    </cfRule>
    <cfRule type="expression" dxfId="1" priority="24" stopIfTrue="1">
      <formula>"len($A:$A)=3"</formula>
    </cfRule>
  </conditionalFormatting>
  <conditionalFormatting sqref="C34:C35">
    <cfRule type="cellIs" dxfId="0" priority="2" stopIfTrue="1" operator="lessThanOrEqual">
      <formula>-1</formula>
    </cfRule>
  </conditionalFormatting>
  <conditionalFormatting sqref="C36:C38">
    <cfRule type="cellIs" dxfId="0" priority="3" stopIfTrue="1" operator="lessThanOrEqual">
      <formula>-1</formula>
    </cfRule>
  </conditionalFormatting>
  <conditionalFormatting sqref="E34:E35">
    <cfRule type="cellIs" dxfId="0" priority="36" stopIfTrue="1" operator="lessThanOrEqual">
      <formula>-1</formula>
    </cfRule>
  </conditionalFormatting>
  <conditionalFormatting sqref="G2 E36:E38">
    <cfRule type="cellIs" dxfId="0" priority="66" stopIfTrue="1" operator="lessThanOrEqual">
      <formula>-1</formula>
    </cfRule>
  </conditionalFormatting>
  <conditionalFormatting sqref="A37:B39 A47:B47">
    <cfRule type="expression" dxfId="1" priority="43" stopIfTrue="1">
      <formula>"len($A:$A)=3"</formula>
    </cfRule>
  </conditionalFormatting>
  <printOptions horizontalCentered="1"/>
  <pageMargins left="0.471527777777778" right="0.393055555555556" top="0.747916666666667" bottom="0.747916666666667" header="0.313888888888889" footer="0.313888888888889"/>
  <pageSetup paperSize="9" scale="77" fitToHeight="0" orientation="portrait"/>
  <headerFooter alignWithMargins="0">
    <oddFooter>&amp;C&amp;16- &amp;P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M1358"/>
  <sheetViews>
    <sheetView showGridLines="0" showZeros="0" view="pageBreakPreview" zoomScale="85" zoomScaleNormal="100" workbookViewId="0">
      <pane ySplit="4" topLeftCell="A754" activePane="bottomLeft" state="frozen"/>
      <selection/>
      <selection pane="bottomLeft" activeCell="F1348" sqref="F1348"/>
    </sheetView>
  </sheetViews>
  <sheetFormatPr defaultColWidth="9" defaultRowHeight="18.75"/>
  <cols>
    <col min="1" max="1" width="15" style="547" customWidth="1"/>
    <col min="2" max="2" width="43.7583333333333" style="548" customWidth="1"/>
    <col min="3" max="5" width="16.7583333333333" style="549" customWidth="1"/>
    <col min="6" max="7" width="15.5" style="550" customWidth="1"/>
    <col min="8" max="8" width="6.88333333333333" style="548" customWidth="1"/>
    <col min="9" max="9" width="9" style="548" customWidth="1"/>
    <col min="10" max="10" width="9.25833333333333" style="548" customWidth="1"/>
    <col min="11" max="11" width="9.13333333333333" style="548" customWidth="1"/>
    <col min="12" max="16384" width="9" style="548"/>
  </cols>
  <sheetData>
    <row r="1" ht="43.9" customHeight="1" spans="1:8">
      <c r="A1" s="551"/>
      <c r="B1" s="508" t="s">
        <v>242</v>
      </c>
      <c r="C1" s="181"/>
      <c r="D1" s="181"/>
      <c r="E1" s="181"/>
      <c r="F1" s="184"/>
      <c r="G1" s="184"/>
      <c r="H1" s="418"/>
    </row>
    <row r="2" ht="19.15" customHeight="1" spans="1:8">
      <c r="A2" s="552"/>
      <c r="B2" s="530" t="s">
        <v>243</v>
      </c>
      <c r="C2" s="323"/>
      <c r="D2" s="323"/>
      <c r="G2" s="181" t="s">
        <v>33</v>
      </c>
      <c r="H2" s="553"/>
    </row>
    <row r="3" ht="34.9" customHeight="1" spans="1:8">
      <c r="A3" s="512" t="s">
        <v>34</v>
      </c>
      <c r="B3" s="513" t="s">
        <v>35</v>
      </c>
      <c r="C3" s="190" t="str">
        <f>YEAR(封面!$B$7)-2&amp;"年决算数"</f>
        <v>2023年决算数</v>
      </c>
      <c r="D3" s="190" t="str">
        <f>YEAR(封面!$B$7)-1&amp;"年"</f>
        <v>2024年</v>
      </c>
      <c r="E3" s="190"/>
      <c r="F3" s="326" t="s">
        <v>36</v>
      </c>
      <c r="G3" s="326"/>
      <c r="H3" s="554"/>
    </row>
    <row r="4" ht="37.5" spans="1:9">
      <c r="A4" s="514"/>
      <c r="B4" s="513"/>
      <c r="C4" s="190"/>
      <c r="D4" s="190" t="s">
        <v>175</v>
      </c>
      <c r="E4" s="190" t="s">
        <v>39</v>
      </c>
      <c r="F4" s="190" t="str">
        <f>"比"&amp;YEAR(封面!$B$7)-2&amp;"年决算数增长%"</f>
        <v>比2023年决算数增长%</v>
      </c>
      <c r="G4" s="190" t="str">
        <f>"完成"&amp;YEAR(封面!$B$7)-1&amp;"年预算数的%"</f>
        <v>完成2024年预算数的%</v>
      </c>
      <c r="H4" s="554" t="s">
        <v>37</v>
      </c>
      <c r="I4" s="557" t="s">
        <v>244</v>
      </c>
    </row>
    <row r="5" ht="34.9" customHeight="1" spans="1:9">
      <c r="A5" s="349" t="s">
        <v>176</v>
      </c>
      <c r="B5" s="193" t="s">
        <v>245</v>
      </c>
      <c r="C5" s="239">
        <f>SUM(C6,C18,C27,C38,C49,C60,C84,C71,C93,C106,C116,C125,C136,C149,C156,C164,C170,C177,C184,C191,C198,C205,C213,C219,C225,C232,C263)</f>
        <v>14489</v>
      </c>
      <c r="D5" s="239">
        <f>SUM(D6,D18,D27,D38,D49,D60,D71,D84,D93,D106,D116,D125,D136,D149,D156,D164,D170,D177,D184,D191,D198,D205,D213,D219,D225,D232,D250,D247,D257,D263)</f>
        <v>21736</v>
      </c>
      <c r="E5" s="239">
        <f>SUM(E6,E18,E27,E38,E49,E60,E71,E84,E93,E106,E116,E125,E136,E149,E156,E164,E170,E177,E184,E191,E198,E205,E213,E219,E225,E232,E250,E247,E257,E263)</f>
        <v>13474</v>
      </c>
      <c r="F5" s="428">
        <f>IF(C5&lt;&gt;0,E5/C5-1,"")</f>
        <v>-0.07</v>
      </c>
      <c r="G5" s="428">
        <f>IF(D5&lt;&gt;0,E5/D5,"")</f>
        <v>0.62</v>
      </c>
      <c r="H5" s="555" t="str">
        <f t="shared" ref="H5:H68" si="0">IF(LEN(A5)=3,"是",IF(B5&lt;&gt;"",IF(SUM(C5:E5)&lt;&gt;0,"是","否"),"是"))</f>
        <v>是</v>
      </c>
      <c r="I5" s="558" t="str">
        <f t="shared" ref="I5:I68" si="1">IF(LEN(A5)=3,"类",IF(LEN(A5)=5,"款","项"))</f>
        <v>类</v>
      </c>
    </row>
    <row r="6" ht="34.9" customHeight="1" spans="1:9">
      <c r="A6" s="556" t="s">
        <v>246</v>
      </c>
      <c r="B6" s="199" t="s">
        <v>247</v>
      </c>
      <c r="C6" s="330">
        <f>SUM(C7:C17)</f>
        <v>888</v>
      </c>
      <c r="D6" s="330">
        <f>SUM(D7:D17)</f>
        <v>942</v>
      </c>
      <c r="E6" s="330">
        <f>SUM(E7:E17)</f>
        <v>795</v>
      </c>
      <c r="F6" s="428">
        <f t="shared" ref="F6:F69" si="2">IF(C6&lt;&gt;0,E6/C6-1,"")</f>
        <v>-0.105</v>
      </c>
      <c r="G6" s="428">
        <f t="shared" ref="G6:G69" si="3">IF(D6&lt;&gt;0,E6/D6,"")</f>
        <v>0.844</v>
      </c>
      <c r="H6" s="555" t="str">
        <f t="shared" si="0"/>
        <v>是</v>
      </c>
      <c r="I6" s="558" t="str">
        <f t="shared" si="1"/>
        <v>款</v>
      </c>
    </row>
    <row r="7" ht="34.9" customHeight="1" spans="1:9">
      <c r="A7" s="556" t="s">
        <v>248</v>
      </c>
      <c r="B7" s="199" t="s">
        <v>249</v>
      </c>
      <c r="C7" s="330">
        <v>784</v>
      </c>
      <c r="D7" s="330">
        <v>820</v>
      </c>
      <c r="E7" s="330">
        <v>716</v>
      </c>
      <c r="F7" s="428">
        <f t="shared" si="2"/>
        <v>-0.087</v>
      </c>
      <c r="G7" s="428">
        <f t="shared" si="3"/>
        <v>0.873</v>
      </c>
      <c r="H7" s="555" t="str">
        <f t="shared" si="0"/>
        <v>是</v>
      </c>
      <c r="I7" s="558" t="str">
        <f t="shared" si="1"/>
        <v>项</v>
      </c>
    </row>
    <row r="8" ht="34.9" customHeight="1" spans="1:9">
      <c r="A8" s="556" t="s">
        <v>250</v>
      </c>
      <c r="B8" s="199" t="s">
        <v>251</v>
      </c>
      <c r="C8" s="330">
        <v>25</v>
      </c>
      <c r="D8" s="330">
        <v>38</v>
      </c>
      <c r="E8" s="330">
        <v>12</v>
      </c>
      <c r="F8" s="428">
        <f t="shared" si="2"/>
        <v>-0.52</v>
      </c>
      <c r="G8" s="428">
        <f t="shared" si="3"/>
        <v>0.316</v>
      </c>
      <c r="H8" s="555" t="str">
        <f t="shared" si="0"/>
        <v>是</v>
      </c>
      <c r="I8" s="558" t="str">
        <f t="shared" si="1"/>
        <v>项</v>
      </c>
    </row>
    <row r="9" ht="34.9" customHeight="1" spans="1:9">
      <c r="A9" s="556" t="s">
        <v>252</v>
      </c>
      <c r="B9" s="199" t="s">
        <v>253</v>
      </c>
      <c r="C9" s="330">
        <v>0</v>
      </c>
      <c r="D9" s="330"/>
      <c r="E9" s="330"/>
      <c r="F9" s="428" t="str">
        <f t="shared" si="2"/>
        <v/>
      </c>
      <c r="G9" s="428" t="str">
        <f t="shared" si="3"/>
        <v/>
      </c>
      <c r="H9" s="555" t="str">
        <f t="shared" si="0"/>
        <v>否</v>
      </c>
      <c r="I9" s="558" t="str">
        <f t="shared" si="1"/>
        <v>项</v>
      </c>
    </row>
    <row r="10" ht="34.9" customHeight="1" spans="1:9">
      <c r="A10" s="556" t="s">
        <v>254</v>
      </c>
      <c r="B10" s="199" t="s">
        <v>255</v>
      </c>
      <c r="C10" s="330">
        <v>20</v>
      </c>
      <c r="D10" s="330">
        <v>28</v>
      </c>
      <c r="E10" s="330">
        <v>26</v>
      </c>
      <c r="F10" s="428">
        <f t="shared" si="2"/>
        <v>0.3</v>
      </c>
      <c r="G10" s="428">
        <f t="shared" si="3"/>
        <v>0.929</v>
      </c>
      <c r="H10" s="555" t="str">
        <f t="shared" si="0"/>
        <v>是</v>
      </c>
      <c r="I10" s="558" t="str">
        <f t="shared" si="1"/>
        <v>项</v>
      </c>
    </row>
    <row r="11" ht="34.9" customHeight="1" spans="1:9">
      <c r="A11" s="556" t="s">
        <v>256</v>
      </c>
      <c r="B11" s="199" t="s">
        <v>257</v>
      </c>
      <c r="C11" s="330">
        <v>0</v>
      </c>
      <c r="D11" s="330"/>
      <c r="E11" s="330"/>
      <c r="F11" s="428" t="str">
        <f t="shared" si="2"/>
        <v/>
      </c>
      <c r="G11" s="428" t="str">
        <f t="shared" si="3"/>
        <v/>
      </c>
      <c r="H11" s="555" t="str">
        <f t="shared" si="0"/>
        <v>否</v>
      </c>
      <c r="I11" s="558" t="str">
        <f t="shared" si="1"/>
        <v>项</v>
      </c>
    </row>
    <row r="12" ht="34.9" customHeight="1" spans="1:9">
      <c r="A12" s="556" t="s">
        <v>258</v>
      </c>
      <c r="B12" s="199" t="s">
        <v>259</v>
      </c>
      <c r="C12" s="330">
        <v>0</v>
      </c>
      <c r="D12" s="330"/>
      <c r="E12" s="330"/>
      <c r="F12" s="428" t="str">
        <f t="shared" si="2"/>
        <v/>
      </c>
      <c r="G12" s="428" t="str">
        <f t="shared" si="3"/>
        <v/>
      </c>
      <c r="H12" s="555" t="str">
        <f t="shared" si="0"/>
        <v>否</v>
      </c>
      <c r="I12" s="558" t="str">
        <f t="shared" si="1"/>
        <v>项</v>
      </c>
    </row>
    <row r="13" ht="34.9" customHeight="1" spans="1:9">
      <c r="A13" s="556" t="s">
        <v>260</v>
      </c>
      <c r="B13" s="199" t="s">
        <v>261</v>
      </c>
      <c r="C13" s="330">
        <v>9</v>
      </c>
      <c r="D13" s="330"/>
      <c r="E13" s="330"/>
      <c r="F13" s="428">
        <f t="shared" si="2"/>
        <v>-1</v>
      </c>
      <c r="G13" s="428" t="str">
        <f t="shared" si="3"/>
        <v/>
      </c>
      <c r="H13" s="555" t="str">
        <f t="shared" si="0"/>
        <v>是</v>
      </c>
      <c r="I13" s="558" t="str">
        <f t="shared" si="1"/>
        <v>项</v>
      </c>
    </row>
    <row r="14" ht="34.9" customHeight="1" spans="1:9">
      <c r="A14" s="556" t="s">
        <v>262</v>
      </c>
      <c r="B14" s="199" t="s">
        <v>263</v>
      </c>
      <c r="C14" s="330">
        <v>50</v>
      </c>
      <c r="D14" s="330">
        <v>56</v>
      </c>
      <c r="E14" s="330">
        <v>41</v>
      </c>
      <c r="F14" s="428">
        <f t="shared" si="2"/>
        <v>-0.18</v>
      </c>
      <c r="G14" s="428">
        <f t="shared" si="3"/>
        <v>0.732</v>
      </c>
      <c r="H14" s="555" t="str">
        <f t="shared" si="0"/>
        <v>是</v>
      </c>
      <c r="I14" s="558" t="str">
        <f t="shared" si="1"/>
        <v>项</v>
      </c>
    </row>
    <row r="15" ht="34.9" customHeight="1" spans="1:9">
      <c r="A15" s="556" t="s">
        <v>264</v>
      </c>
      <c r="B15" s="199" t="s">
        <v>265</v>
      </c>
      <c r="C15" s="330"/>
      <c r="D15" s="330"/>
      <c r="E15" s="521"/>
      <c r="F15" s="428" t="str">
        <f t="shared" si="2"/>
        <v/>
      </c>
      <c r="G15" s="428" t="str">
        <f t="shared" si="3"/>
        <v/>
      </c>
      <c r="H15" s="555" t="str">
        <f t="shared" si="0"/>
        <v>否</v>
      </c>
      <c r="I15" s="558" t="str">
        <f t="shared" si="1"/>
        <v>项</v>
      </c>
    </row>
    <row r="16" ht="34.9" customHeight="1" spans="1:9">
      <c r="A16" s="556" t="s">
        <v>266</v>
      </c>
      <c r="B16" s="199" t="s">
        <v>267</v>
      </c>
      <c r="C16" s="330"/>
      <c r="D16" s="330"/>
      <c r="E16" s="521"/>
      <c r="F16" s="428" t="str">
        <f t="shared" si="2"/>
        <v/>
      </c>
      <c r="G16" s="428" t="str">
        <f t="shared" si="3"/>
        <v/>
      </c>
      <c r="H16" s="555" t="str">
        <f t="shared" si="0"/>
        <v>否</v>
      </c>
      <c r="I16" s="558" t="str">
        <f t="shared" si="1"/>
        <v>项</v>
      </c>
    </row>
    <row r="17" ht="34.9" customHeight="1" spans="1:9">
      <c r="A17" s="556" t="s">
        <v>268</v>
      </c>
      <c r="B17" s="199" t="s">
        <v>269</v>
      </c>
      <c r="C17" s="330"/>
      <c r="D17" s="330"/>
      <c r="E17" s="521"/>
      <c r="F17" s="428" t="str">
        <f t="shared" si="2"/>
        <v/>
      </c>
      <c r="G17" s="428" t="str">
        <f t="shared" si="3"/>
        <v/>
      </c>
      <c r="H17" s="555" t="str">
        <f t="shared" si="0"/>
        <v>否</v>
      </c>
      <c r="I17" s="558" t="str">
        <f t="shared" si="1"/>
        <v>项</v>
      </c>
    </row>
    <row r="18" ht="34.9" customHeight="1" spans="1:9">
      <c r="A18" s="556" t="s">
        <v>270</v>
      </c>
      <c r="B18" s="199" t="s">
        <v>271</v>
      </c>
      <c r="C18" s="330">
        <f>SUM(C19:C26)</f>
        <v>647</v>
      </c>
      <c r="D18" s="330">
        <f>SUM(D19:D26)</f>
        <v>768</v>
      </c>
      <c r="E18" s="330">
        <f>SUM(E19:E26)</f>
        <v>582</v>
      </c>
      <c r="F18" s="428">
        <f t="shared" si="2"/>
        <v>-0.1</v>
      </c>
      <c r="G18" s="428">
        <f t="shared" si="3"/>
        <v>0.758</v>
      </c>
      <c r="H18" s="555" t="str">
        <f t="shared" si="0"/>
        <v>是</v>
      </c>
      <c r="I18" s="558" t="str">
        <f t="shared" si="1"/>
        <v>款</v>
      </c>
    </row>
    <row r="19" ht="34.9" customHeight="1" spans="1:9">
      <c r="A19" s="556" t="s">
        <v>272</v>
      </c>
      <c r="B19" s="199" t="s">
        <v>249</v>
      </c>
      <c r="C19" s="330">
        <v>554</v>
      </c>
      <c r="D19" s="330">
        <v>665</v>
      </c>
      <c r="E19" s="330">
        <v>541</v>
      </c>
      <c r="F19" s="428">
        <f t="shared" si="2"/>
        <v>-0.023</v>
      </c>
      <c r="G19" s="428">
        <f t="shared" si="3"/>
        <v>0.814</v>
      </c>
      <c r="H19" s="555" t="str">
        <f t="shared" si="0"/>
        <v>是</v>
      </c>
      <c r="I19" s="558" t="str">
        <f t="shared" si="1"/>
        <v>项</v>
      </c>
    </row>
    <row r="20" ht="34.9" customHeight="1" spans="1:9">
      <c r="A20" s="556" t="s">
        <v>273</v>
      </c>
      <c r="B20" s="199" t="s">
        <v>251</v>
      </c>
      <c r="C20" s="330">
        <v>79</v>
      </c>
      <c r="D20" s="330">
        <v>83</v>
      </c>
      <c r="E20" s="330">
        <v>14</v>
      </c>
      <c r="F20" s="428">
        <f t="shared" si="2"/>
        <v>-0.823</v>
      </c>
      <c r="G20" s="428">
        <f t="shared" si="3"/>
        <v>0.169</v>
      </c>
      <c r="H20" s="555" t="str">
        <f t="shared" si="0"/>
        <v>是</v>
      </c>
      <c r="I20" s="558" t="str">
        <f t="shared" si="1"/>
        <v>项</v>
      </c>
    </row>
    <row r="21" ht="34.9" customHeight="1" spans="1:9">
      <c r="A21" s="556" t="s">
        <v>274</v>
      </c>
      <c r="B21" s="199" t="s">
        <v>253</v>
      </c>
      <c r="C21" s="330">
        <v>0</v>
      </c>
      <c r="D21" s="330"/>
      <c r="E21" s="330"/>
      <c r="F21" s="428" t="str">
        <f t="shared" si="2"/>
        <v/>
      </c>
      <c r="G21" s="428" t="str">
        <f t="shared" si="3"/>
        <v/>
      </c>
      <c r="H21" s="555" t="str">
        <f t="shared" si="0"/>
        <v>否</v>
      </c>
      <c r="I21" s="558" t="str">
        <f t="shared" si="1"/>
        <v>项</v>
      </c>
    </row>
    <row r="22" ht="34.9" customHeight="1" spans="1:9">
      <c r="A22" s="556" t="s">
        <v>275</v>
      </c>
      <c r="B22" s="199" t="s">
        <v>276</v>
      </c>
      <c r="C22" s="330">
        <v>0</v>
      </c>
      <c r="D22" s="330">
        <v>6</v>
      </c>
      <c r="E22" s="330">
        <v>17</v>
      </c>
      <c r="F22" s="428" t="str">
        <f t="shared" si="2"/>
        <v/>
      </c>
      <c r="G22" s="428">
        <f t="shared" si="3"/>
        <v>2.833</v>
      </c>
      <c r="H22" s="555" t="str">
        <f t="shared" si="0"/>
        <v>是</v>
      </c>
      <c r="I22" s="558" t="str">
        <f t="shared" si="1"/>
        <v>项</v>
      </c>
    </row>
    <row r="23" ht="34.9" customHeight="1" spans="1:9">
      <c r="A23" s="556" t="s">
        <v>277</v>
      </c>
      <c r="B23" s="199" t="s">
        <v>278</v>
      </c>
      <c r="C23" s="330">
        <v>5</v>
      </c>
      <c r="D23" s="330">
        <v>6</v>
      </c>
      <c r="E23" s="330">
        <v>1</v>
      </c>
      <c r="F23" s="428">
        <f t="shared" si="2"/>
        <v>-0.8</v>
      </c>
      <c r="G23" s="428">
        <f t="shared" si="3"/>
        <v>0.167</v>
      </c>
      <c r="H23" s="555" t="str">
        <f t="shared" si="0"/>
        <v>是</v>
      </c>
      <c r="I23" s="558" t="str">
        <f t="shared" si="1"/>
        <v>项</v>
      </c>
    </row>
    <row r="24" ht="34.9" customHeight="1" spans="1:9">
      <c r="A24" s="556" t="s">
        <v>279</v>
      </c>
      <c r="B24" s="199" t="s">
        <v>280</v>
      </c>
      <c r="C24" s="330">
        <v>0</v>
      </c>
      <c r="D24" s="330"/>
      <c r="E24" s="330"/>
      <c r="F24" s="428" t="str">
        <f t="shared" si="2"/>
        <v/>
      </c>
      <c r="G24" s="428" t="str">
        <f t="shared" si="3"/>
        <v/>
      </c>
      <c r="H24" s="555" t="str">
        <f t="shared" si="0"/>
        <v>否</v>
      </c>
      <c r="I24" s="558" t="str">
        <f t="shared" si="1"/>
        <v>项</v>
      </c>
    </row>
    <row r="25" ht="34.9" customHeight="1" spans="1:9">
      <c r="A25" s="556" t="s">
        <v>281</v>
      </c>
      <c r="B25" s="199" t="s">
        <v>267</v>
      </c>
      <c r="C25" s="330">
        <v>0</v>
      </c>
      <c r="D25" s="330"/>
      <c r="E25" s="330"/>
      <c r="F25" s="428" t="str">
        <f t="shared" si="2"/>
        <v/>
      </c>
      <c r="G25" s="428" t="str">
        <f t="shared" si="3"/>
        <v/>
      </c>
      <c r="H25" s="555" t="str">
        <f t="shared" si="0"/>
        <v>否</v>
      </c>
      <c r="I25" s="558" t="str">
        <f t="shared" si="1"/>
        <v>项</v>
      </c>
    </row>
    <row r="26" ht="34.9" customHeight="1" spans="1:9">
      <c r="A26" s="556" t="s">
        <v>282</v>
      </c>
      <c r="B26" s="199" t="s">
        <v>283</v>
      </c>
      <c r="C26" s="330">
        <v>9</v>
      </c>
      <c r="D26" s="330">
        <v>8</v>
      </c>
      <c r="E26" s="330">
        <v>9</v>
      </c>
      <c r="F26" s="428">
        <f t="shared" si="2"/>
        <v>0</v>
      </c>
      <c r="G26" s="428">
        <f t="shared" si="3"/>
        <v>1.125</v>
      </c>
      <c r="H26" s="555" t="str">
        <f t="shared" si="0"/>
        <v>是</v>
      </c>
      <c r="I26" s="558" t="str">
        <f t="shared" si="1"/>
        <v>项</v>
      </c>
    </row>
    <row r="27" ht="34.9" customHeight="1" spans="1:9">
      <c r="A27" s="556" t="s">
        <v>284</v>
      </c>
      <c r="B27" s="199" t="s">
        <v>285</v>
      </c>
      <c r="C27" s="330">
        <f>SUM(C28:C37)</f>
        <v>4874</v>
      </c>
      <c r="D27" s="330">
        <f>SUM(D28:D37)</f>
        <v>9311</v>
      </c>
      <c r="E27" s="330">
        <f>SUM(E28:E37)</f>
        <v>3788</v>
      </c>
      <c r="F27" s="428">
        <f t="shared" si="2"/>
        <v>-0.223</v>
      </c>
      <c r="G27" s="428">
        <f t="shared" si="3"/>
        <v>0.407</v>
      </c>
      <c r="H27" s="555" t="str">
        <f t="shared" si="0"/>
        <v>是</v>
      </c>
      <c r="I27" s="558" t="str">
        <f t="shared" si="1"/>
        <v>款</v>
      </c>
    </row>
    <row r="28" ht="34.9" customHeight="1" spans="1:9">
      <c r="A28" s="556" t="s">
        <v>286</v>
      </c>
      <c r="B28" s="199" t="s">
        <v>249</v>
      </c>
      <c r="C28" s="203">
        <v>2989</v>
      </c>
      <c r="D28" s="330">
        <v>5394</v>
      </c>
      <c r="E28" s="521">
        <v>2907</v>
      </c>
      <c r="F28" s="428">
        <f t="shared" si="2"/>
        <v>-0.027</v>
      </c>
      <c r="G28" s="428">
        <f t="shared" si="3"/>
        <v>0.539</v>
      </c>
      <c r="H28" s="555" t="str">
        <f t="shared" si="0"/>
        <v>是</v>
      </c>
      <c r="I28" s="558" t="str">
        <f t="shared" si="1"/>
        <v>项</v>
      </c>
    </row>
    <row r="29" ht="34.9" customHeight="1" spans="1:9">
      <c r="A29" s="556" t="s">
        <v>287</v>
      </c>
      <c r="B29" s="199" t="s">
        <v>251</v>
      </c>
      <c r="C29" s="203">
        <v>865</v>
      </c>
      <c r="D29" s="330">
        <v>965</v>
      </c>
      <c r="E29" s="521">
        <v>97</v>
      </c>
      <c r="F29" s="428">
        <f t="shared" si="2"/>
        <v>-0.888</v>
      </c>
      <c r="G29" s="428">
        <f t="shared" si="3"/>
        <v>0.101</v>
      </c>
      <c r="H29" s="555" t="str">
        <f t="shared" si="0"/>
        <v>是</v>
      </c>
      <c r="I29" s="558" t="str">
        <f t="shared" si="1"/>
        <v>项</v>
      </c>
    </row>
    <row r="30" ht="34.9" customHeight="1" spans="1:9">
      <c r="A30" s="556" t="s">
        <v>288</v>
      </c>
      <c r="B30" s="199" t="s">
        <v>253</v>
      </c>
      <c r="C30" s="203">
        <v>0</v>
      </c>
      <c r="D30" s="330"/>
      <c r="E30" s="521"/>
      <c r="F30" s="428" t="str">
        <f t="shared" si="2"/>
        <v/>
      </c>
      <c r="G30" s="428" t="str">
        <f t="shared" si="3"/>
        <v/>
      </c>
      <c r="H30" s="555" t="str">
        <f t="shared" si="0"/>
        <v>否</v>
      </c>
      <c r="I30" s="558" t="str">
        <f t="shared" si="1"/>
        <v>项</v>
      </c>
    </row>
    <row r="31" ht="34.9" customHeight="1" spans="1:9">
      <c r="A31" s="556" t="s">
        <v>289</v>
      </c>
      <c r="B31" s="199" t="s">
        <v>290</v>
      </c>
      <c r="C31" s="203">
        <v>0</v>
      </c>
      <c r="D31" s="330"/>
      <c r="E31" s="521"/>
      <c r="F31" s="428" t="str">
        <f t="shared" si="2"/>
        <v/>
      </c>
      <c r="G31" s="428" t="str">
        <f t="shared" si="3"/>
        <v/>
      </c>
      <c r="H31" s="555" t="str">
        <f t="shared" si="0"/>
        <v>否</v>
      </c>
      <c r="I31" s="558" t="str">
        <f t="shared" si="1"/>
        <v>项</v>
      </c>
    </row>
    <row r="32" ht="34.9" customHeight="1" spans="1:9">
      <c r="A32" s="556" t="s">
        <v>291</v>
      </c>
      <c r="B32" s="199" t="s">
        <v>292</v>
      </c>
      <c r="C32" s="203">
        <v>0</v>
      </c>
      <c r="D32" s="330"/>
      <c r="E32" s="521"/>
      <c r="F32" s="428" t="str">
        <f t="shared" si="2"/>
        <v/>
      </c>
      <c r="G32" s="428" t="str">
        <f t="shared" si="3"/>
        <v/>
      </c>
      <c r="H32" s="555" t="str">
        <f t="shared" si="0"/>
        <v>否</v>
      </c>
      <c r="I32" s="558" t="str">
        <f t="shared" si="1"/>
        <v>项</v>
      </c>
    </row>
    <row r="33" ht="34.9" customHeight="1" spans="1:9">
      <c r="A33" s="556" t="s">
        <v>293</v>
      </c>
      <c r="B33" s="199" t="s">
        <v>294</v>
      </c>
      <c r="C33" s="203">
        <v>0</v>
      </c>
      <c r="D33" s="330"/>
      <c r="E33" s="521"/>
      <c r="F33" s="428" t="str">
        <f t="shared" si="2"/>
        <v/>
      </c>
      <c r="G33" s="428" t="str">
        <f t="shared" si="3"/>
        <v/>
      </c>
      <c r="H33" s="555" t="str">
        <f t="shared" si="0"/>
        <v>否</v>
      </c>
      <c r="I33" s="558" t="str">
        <f t="shared" si="1"/>
        <v>项</v>
      </c>
    </row>
    <row r="34" ht="34.9" customHeight="1" spans="1:9">
      <c r="A34" s="556" t="s">
        <v>295</v>
      </c>
      <c r="B34" s="199" t="s">
        <v>296</v>
      </c>
      <c r="C34" s="203">
        <v>36</v>
      </c>
      <c r="D34" s="330"/>
      <c r="E34" s="521"/>
      <c r="F34" s="428">
        <f t="shared" si="2"/>
        <v>-1</v>
      </c>
      <c r="G34" s="428" t="str">
        <f t="shared" si="3"/>
        <v/>
      </c>
      <c r="H34" s="555" t="str">
        <f t="shared" si="0"/>
        <v>是</v>
      </c>
      <c r="I34" s="558" t="str">
        <f t="shared" si="1"/>
        <v>项</v>
      </c>
    </row>
    <row r="35" ht="34.9" customHeight="1" spans="1:9">
      <c r="A35" s="556" t="s">
        <v>297</v>
      </c>
      <c r="B35" s="199" t="s">
        <v>298</v>
      </c>
      <c r="C35" s="203">
        <v>0</v>
      </c>
      <c r="D35" s="330"/>
      <c r="E35" s="521"/>
      <c r="F35" s="428" t="str">
        <f t="shared" si="2"/>
        <v/>
      </c>
      <c r="G35" s="428" t="str">
        <f t="shared" si="3"/>
        <v/>
      </c>
      <c r="H35" s="555" t="str">
        <f t="shared" si="0"/>
        <v>否</v>
      </c>
      <c r="I35" s="558" t="str">
        <f t="shared" si="1"/>
        <v>项</v>
      </c>
    </row>
    <row r="36" ht="34.9" customHeight="1" spans="1:9">
      <c r="A36" s="556" t="s">
        <v>299</v>
      </c>
      <c r="B36" s="199" t="s">
        <v>267</v>
      </c>
      <c r="C36" s="203">
        <v>664</v>
      </c>
      <c r="D36" s="330">
        <v>2942</v>
      </c>
      <c r="E36" s="521">
        <v>784</v>
      </c>
      <c r="F36" s="428">
        <f t="shared" si="2"/>
        <v>0.181</v>
      </c>
      <c r="G36" s="428">
        <f t="shared" si="3"/>
        <v>0.266</v>
      </c>
      <c r="H36" s="555" t="str">
        <f t="shared" si="0"/>
        <v>是</v>
      </c>
      <c r="I36" s="558" t="str">
        <f t="shared" si="1"/>
        <v>项</v>
      </c>
    </row>
    <row r="37" ht="34.9" customHeight="1" spans="1:9">
      <c r="A37" s="333" t="s">
        <v>300</v>
      </c>
      <c r="B37" s="199" t="s">
        <v>301</v>
      </c>
      <c r="C37" s="203">
        <v>320</v>
      </c>
      <c r="D37" s="330">
        <v>10</v>
      </c>
      <c r="E37" s="203"/>
      <c r="F37" s="428">
        <f t="shared" si="2"/>
        <v>-1</v>
      </c>
      <c r="G37" s="428">
        <f t="shared" si="3"/>
        <v>0</v>
      </c>
      <c r="H37" s="555" t="str">
        <f t="shared" si="0"/>
        <v>是</v>
      </c>
      <c r="I37" s="558" t="str">
        <f t="shared" si="1"/>
        <v>项</v>
      </c>
    </row>
    <row r="38" ht="34.9" customHeight="1" spans="1:9">
      <c r="A38" s="556" t="s">
        <v>302</v>
      </c>
      <c r="B38" s="199" t="s">
        <v>303</v>
      </c>
      <c r="C38" s="330">
        <f>SUM(C39:C48)</f>
        <v>533</v>
      </c>
      <c r="D38" s="330">
        <f>SUM(D39:D48)</f>
        <v>2663</v>
      </c>
      <c r="E38" s="330">
        <f>SUM(E39:E48)</f>
        <v>1532</v>
      </c>
      <c r="F38" s="428">
        <f t="shared" si="2"/>
        <v>1.874</v>
      </c>
      <c r="G38" s="428">
        <f t="shared" si="3"/>
        <v>0.575</v>
      </c>
      <c r="H38" s="555" t="str">
        <f t="shared" si="0"/>
        <v>是</v>
      </c>
      <c r="I38" s="558" t="str">
        <f t="shared" si="1"/>
        <v>款</v>
      </c>
    </row>
    <row r="39" ht="34.9" customHeight="1" spans="1:9">
      <c r="A39" s="556" t="s">
        <v>304</v>
      </c>
      <c r="B39" s="199" t="s">
        <v>249</v>
      </c>
      <c r="C39" s="203">
        <v>407</v>
      </c>
      <c r="D39" s="330">
        <v>500</v>
      </c>
      <c r="E39" s="521">
        <v>417</v>
      </c>
      <c r="F39" s="428">
        <f t="shared" si="2"/>
        <v>0.025</v>
      </c>
      <c r="G39" s="428">
        <f t="shared" si="3"/>
        <v>0.834</v>
      </c>
      <c r="H39" s="555" t="str">
        <f t="shared" si="0"/>
        <v>是</v>
      </c>
      <c r="I39" s="558" t="str">
        <f t="shared" si="1"/>
        <v>项</v>
      </c>
    </row>
    <row r="40" ht="34.9" customHeight="1" spans="1:9">
      <c r="A40" s="556" t="s">
        <v>305</v>
      </c>
      <c r="B40" s="199" t="s">
        <v>251</v>
      </c>
      <c r="C40" s="203">
        <v>42</v>
      </c>
      <c r="D40" s="330">
        <v>2050</v>
      </c>
      <c r="E40" s="521">
        <v>1029</v>
      </c>
      <c r="F40" s="428">
        <f t="shared" si="2"/>
        <v>23.5</v>
      </c>
      <c r="G40" s="428">
        <f t="shared" si="3"/>
        <v>0.502</v>
      </c>
      <c r="H40" s="555" t="str">
        <f t="shared" si="0"/>
        <v>是</v>
      </c>
      <c r="I40" s="558" t="str">
        <f t="shared" si="1"/>
        <v>项</v>
      </c>
    </row>
    <row r="41" ht="34.9" customHeight="1" spans="1:9">
      <c r="A41" s="556" t="s">
        <v>306</v>
      </c>
      <c r="B41" s="199" t="s">
        <v>253</v>
      </c>
      <c r="C41" s="203">
        <v>0</v>
      </c>
      <c r="D41" s="330"/>
      <c r="E41" s="521"/>
      <c r="F41" s="428" t="str">
        <f t="shared" si="2"/>
        <v/>
      </c>
      <c r="G41" s="428" t="str">
        <f t="shared" si="3"/>
        <v/>
      </c>
      <c r="H41" s="555" t="str">
        <f t="shared" si="0"/>
        <v>否</v>
      </c>
      <c r="I41" s="558" t="str">
        <f t="shared" si="1"/>
        <v>项</v>
      </c>
    </row>
    <row r="42" ht="34.9" customHeight="1" spans="1:9">
      <c r="A42" s="556" t="s">
        <v>307</v>
      </c>
      <c r="B42" s="199" t="s">
        <v>308</v>
      </c>
      <c r="C42" s="203">
        <v>0</v>
      </c>
      <c r="D42" s="330"/>
      <c r="E42" s="521"/>
      <c r="F42" s="428" t="str">
        <f t="shared" si="2"/>
        <v/>
      </c>
      <c r="G42" s="428" t="str">
        <f t="shared" si="3"/>
        <v/>
      </c>
      <c r="H42" s="555" t="str">
        <f t="shared" si="0"/>
        <v>否</v>
      </c>
      <c r="I42" s="558" t="str">
        <f t="shared" si="1"/>
        <v>项</v>
      </c>
    </row>
    <row r="43" ht="34.9" customHeight="1" spans="1:9">
      <c r="A43" s="556" t="s">
        <v>309</v>
      </c>
      <c r="B43" s="199" t="s">
        <v>310</v>
      </c>
      <c r="C43" s="203">
        <v>0</v>
      </c>
      <c r="D43" s="330"/>
      <c r="E43" s="521"/>
      <c r="F43" s="428" t="str">
        <f t="shared" si="2"/>
        <v/>
      </c>
      <c r="G43" s="428" t="str">
        <f t="shared" si="3"/>
        <v/>
      </c>
      <c r="H43" s="555" t="str">
        <f t="shared" si="0"/>
        <v>否</v>
      </c>
      <c r="I43" s="558" t="str">
        <f t="shared" si="1"/>
        <v>项</v>
      </c>
    </row>
    <row r="44" ht="34.9" customHeight="1" spans="1:9">
      <c r="A44" s="556" t="s">
        <v>311</v>
      </c>
      <c r="B44" s="199" t="s">
        <v>312</v>
      </c>
      <c r="C44" s="203">
        <v>0</v>
      </c>
      <c r="D44" s="330">
        <v>18</v>
      </c>
      <c r="E44" s="521">
        <v>3</v>
      </c>
      <c r="F44" s="428" t="str">
        <f t="shared" si="2"/>
        <v/>
      </c>
      <c r="G44" s="428">
        <f t="shared" si="3"/>
        <v>0.167</v>
      </c>
      <c r="H44" s="555" t="str">
        <f t="shared" si="0"/>
        <v>是</v>
      </c>
      <c r="I44" s="558" t="str">
        <f t="shared" si="1"/>
        <v>项</v>
      </c>
    </row>
    <row r="45" ht="34.9" customHeight="1" spans="1:9">
      <c r="A45" s="556" t="s">
        <v>313</v>
      </c>
      <c r="B45" s="199" t="s">
        <v>314</v>
      </c>
      <c r="C45" s="203">
        <v>0</v>
      </c>
      <c r="D45" s="330"/>
      <c r="E45" s="521"/>
      <c r="F45" s="428" t="str">
        <f t="shared" si="2"/>
        <v/>
      </c>
      <c r="G45" s="428" t="str">
        <f t="shared" si="3"/>
        <v/>
      </c>
      <c r="H45" s="555" t="str">
        <f t="shared" si="0"/>
        <v>否</v>
      </c>
      <c r="I45" s="558" t="str">
        <f t="shared" si="1"/>
        <v>项</v>
      </c>
    </row>
    <row r="46" ht="34.9" customHeight="1" spans="1:9">
      <c r="A46" s="556" t="s">
        <v>315</v>
      </c>
      <c r="B46" s="199" t="s">
        <v>316</v>
      </c>
      <c r="C46" s="203">
        <v>0</v>
      </c>
      <c r="D46" s="330"/>
      <c r="E46" s="521"/>
      <c r="F46" s="428" t="str">
        <f t="shared" si="2"/>
        <v/>
      </c>
      <c r="G46" s="428" t="str">
        <f t="shared" si="3"/>
        <v/>
      </c>
      <c r="H46" s="555" t="str">
        <f t="shared" si="0"/>
        <v>否</v>
      </c>
      <c r="I46" s="558" t="str">
        <f t="shared" si="1"/>
        <v>项</v>
      </c>
    </row>
    <row r="47" ht="34.9" customHeight="1" spans="1:9">
      <c r="A47" s="556" t="s">
        <v>317</v>
      </c>
      <c r="B47" s="199" t="s">
        <v>267</v>
      </c>
      <c r="C47" s="203">
        <v>78</v>
      </c>
      <c r="D47" s="330">
        <v>86</v>
      </c>
      <c r="E47" s="521">
        <v>77</v>
      </c>
      <c r="F47" s="428">
        <f t="shared" si="2"/>
        <v>-0.013</v>
      </c>
      <c r="G47" s="428">
        <f t="shared" si="3"/>
        <v>0.895</v>
      </c>
      <c r="H47" s="555" t="str">
        <f t="shared" si="0"/>
        <v>是</v>
      </c>
      <c r="I47" s="558" t="str">
        <f t="shared" si="1"/>
        <v>项</v>
      </c>
    </row>
    <row r="48" ht="34.9" customHeight="1" spans="1:9">
      <c r="A48" s="556" t="s">
        <v>318</v>
      </c>
      <c r="B48" s="199" t="s">
        <v>319</v>
      </c>
      <c r="C48" s="203">
        <v>6</v>
      </c>
      <c r="D48" s="330">
        <v>9</v>
      </c>
      <c r="E48" s="521">
        <v>6</v>
      </c>
      <c r="F48" s="428">
        <f t="shared" si="2"/>
        <v>0</v>
      </c>
      <c r="G48" s="428">
        <f t="shared" si="3"/>
        <v>0.667</v>
      </c>
      <c r="H48" s="555" t="str">
        <f t="shared" si="0"/>
        <v>是</v>
      </c>
      <c r="I48" s="558" t="str">
        <f t="shared" si="1"/>
        <v>项</v>
      </c>
    </row>
    <row r="49" ht="34.9" customHeight="1" spans="1:9">
      <c r="A49" s="556" t="s">
        <v>320</v>
      </c>
      <c r="B49" s="199" t="s">
        <v>321</v>
      </c>
      <c r="C49" s="330">
        <f>SUM(C50:C59)</f>
        <v>259</v>
      </c>
      <c r="D49" s="330">
        <f>SUM(D50:D59)</f>
        <v>328</v>
      </c>
      <c r="E49" s="330">
        <f>SUM(E50:E59)</f>
        <v>270</v>
      </c>
      <c r="F49" s="428">
        <f t="shared" si="2"/>
        <v>0.042</v>
      </c>
      <c r="G49" s="428">
        <f t="shared" si="3"/>
        <v>0.823</v>
      </c>
      <c r="H49" s="555" t="str">
        <f t="shared" si="0"/>
        <v>是</v>
      </c>
      <c r="I49" s="558" t="str">
        <f t="shared" si="1"/>
        <v>款</v>
      </c>
    </row>
    <row r="50" ht="34.9" customHeight="1" spans="1:9">
      <c r="A50" s="556" t="s">
        <v>322</v>
      </c>
      <c r="B50" s="199" t="s">
        <v>249</v>
      </c>
      <c r="C50" s="203">
        <v>120</v>
      </c>
      <c r="D50" s="330">
        <v>133</v>
      </c>
      <c r="E50" s="521">
        <v>123</v>
      </c>
      <c r="F50" s="428">
        <f t="shared" si="2"/>
        <v>0.025</v>
      </c>
      <c r="G50" s="428">
        <f t="shared" si="3"/>
        <v>0.925</v>
      </c>
      <c r="H50" s="555" t="str">
        <f t="shared" si="0"/>
        <v>是</v>
      </c>
      <c r="I50" s="558" t="str">
        <f t="shared" si="1"/>
        <v>项</v>
      </c>
    </row>
    <row r="51" ht="34.9" customHeight="1" spans="1:9">
      <c r="A51" s="556" t="s">
        <v>323</v>
      </c>
      <c r="B51" s="199" t="s">
        <v>251</v>
      </c>
      <c r="C51" s="203">
        <v>63</v>
      </c>
      <c r="D51" s="330">
        <v>85</v>
      </c>
      <c r="E51" s="521">
        <v>50</v>
      </c>
      <c r="F51" s="428">
        <f t="shared" si="2"/>
        <v>-0.206</v>
      </c>
      <c r="G51" s="428">
        <f t="shared" si="3"/>
        <v>0.588</v>
      </c>
      <c r="H51" s="555" t="str">
        <f t="shared" si="0"/>
        <v>是</v>
      </c>
      <c r="I51" s="558" t="str">
        <f t="shared" si="1"/>
        <v>项</v>
      </c>
    </row>
    <row r="52" ht="34.9" customHeight="1" spans="1:9">
      <c r="A52" s="556" t="s">
        <v>324</v>
      </c>
      <c r="B52" s="199" t="s">
        <v>253</v>
      </c>
      <c r="C52" s="203">
        <v>0</v>
      </c>
      <c r="D52" s="330"/>
      <c r="E52" s="521"/>
      <c r="F52" s="428" t="str">
        <f t="shared" si="2"/>
        <v/>
      </c>
      <c r="G52" s="428" t="str">
        <f t="shared" si="3"/>
        <v/>
      </c>
      <c r="H52" s="555" t="str">
        <f t="shared" si="0"/>
        <v>否</v>
      </c>
      <c r="I52" s="558" t="str">
        <f t="shared" si="1"/>
        <v>项</v>
      </c>
    </row>
    <row r="53" ht="34.9" customHeight="1" spans="1:9">
      <c r="A53" s="556" t="s">
        <v>325</v>
      </c>
      <c r="B53" s="199" t="s">
        <v>326</v>
      </c>
      <c r="C53" s="203">
        <v>0</v>
      </c>
      <c r="D53" s="330"/>
      <c r="E53" s="521"/>
      <c r="F53" s="428" t="str">
        <f t="shared" si="2"/>
        <v/>
      </c>
      <c r="G53" s="428" t="str">
        <f t="shared" si="3"/>
        <v/>
      </c>
      <c r="H53" s="555" t="str">
        <f t="shared" si="0"/>
        <v>否</v>
      </c>
      <c r="I53" s="558" t="str">
        <f t="shared" si="1"/>
        <v>项</v>
      </c>
    </row>
    <row r="54" ht="34.9" customHeight="1" spans="1:9">
      <c r="A54" s="556" t="s">
        <v>327</v>
      </c>
      <c r="B54" s="199" t="s">
        <v>328</v>
      </c>
      <c r="C54" s="203">
        <v>0</v>
      </c>
      <c r="D54" s="330"/>
      <c r="E54" s="521"/>
      <c r="F54" s="428" t="str">
        <f t="shared" si="2"/>
        <v/>
      </c>
      <c r="G54" s="428" t="str">
        <f t="shared" si="3"/>
        <v/>
      </c>
      <c r="H54" s="555" t="str">
        <f t="shared" si="0"/>
        <v>否</v>
      </c>
      <c r="I54" s="558" t="str">
        <f t="shared" si="1"/>
        <v>项</v>
      </c>
    </row>
    <row r="55" ht="34.9" customHeight="1" spans="1:9">
      <c r="A55" s="556" t="s">
        <v>329</v>
      </c>
      <c r="B55" s="199" t="s">
        <v>330</v>
      </c>
      <c r="C55" s="203">
        <v>0</v>
      </c>
      <c r="D55" s="330"/>
      <c r="E55" s="521"/>
      <c r="F55" s="428" t="str">
        <f t="shared" si="2"/>
        <v/>
      </c>
      <c r="G55" s="428" t="str">
        <f t="shared" si="3"/>
        <v/>
      </c>
      <c r="H55" s="555" t="str">
        <f t="shared" si="0"/>
        <v>否</v>
      </c>
      <c r="I55" s="558" t="str">
        <f t="shared" si="1"/>
        <v>项</v>
      </c>
    </row>
    <row r="56" ht="34.9" customHeight="1" spans="1:9">
      <c r="A56" s="556" t="s">
        <v>331</v>
      </c>
      <c r="B56" s="199" t="s">
        <v>332</v>
      </c>
      <c r="C56" s="203">
        <v>16</v>
      </c>
      <c r="D56" s="330">
        <v>35</v>
      </c>
      <c r="E56" s="521">
        <v>39</v>
      </c>
      <c r="F56" s="428">
        <f t="shared" si="2"/>
        <v>1.438</v>
      </c>
      <c r="G56" s="428">
        <f t="shared" si="3"/>
        <v>1.114</v>
      </c>
      <c r="H56" s="555" t="str">
        <f t="shared" si="0"/>
        <v>是</v>
      </c>
      <c r="I56" s="558" t="str">
        <f t="shared" si="1"/>
        <v>项</v>
      </c>
    </row>
    <row r="57" ht="34.9" customHeight="1" spans="1:9">
      <c r="A57" s="556" t="s">
        <v>333</v>
      </c>
      <c r="B57" s="199" t="s">
        <v>334</v>
      </c>
      <c r="C57" s="203">
        <v>0</v>
      </c>
      <c r="D57" s="330"/>
      <c r="E57" s="521"/>
      <c r="F57" s="428" t="str">
        <f t="shared" si="2"/>
        <v/>
      </c>
      <c r="G57" s="428" t="str">
        <f t="shared" si="3"/>
        <v/>
      </c>
      <c r="H57" s="555" t="str">
        <f t="shared" si="0"/>
        <v>否</v>
      </c>
      <c r="I57" s="558" t="str">
        <f t="shared" si="1"/>
        <v>项</v>
      </c>
    </row>
    <row r="58" ht="34.9" customHeight="1" spans="1:9">
      <c r="A58" s="556" t="s">
        <v>335</v>
      </c>
      <c r="B58" s="199" t="s">
        <v>267</v>
      </c>
      <c r="C58" s="203">
        <v>60</v>
      </c>
      <c r="D58" s="330">
        <v>75</v>
      </c>
      <c r="E58" s="521">
        <v>58</v>
      </c>
      <c r="F58" s="428">
        <f t="shared" si="2"/>
        <v>-0.033</v>
      </c>
      <c r="G58" s="428">
        <f t="shared" si="3"/>
        <v>0.773</v>
      </c>
      <c r="H58" s="555" t="str">
        <f t="shared" si="0"/>
        <v>是</v>
      </c>
      <c r="I58" s="558" t="str">
        <f t="shared" si="1"/>
        <v>项</v>
      </c>
    </row>
    <row r="59" ht="34.9" customHeight="1" spans="1:9">
      <c r="A59" s="556" t="s">
        <v>336</v>
      </c>
      <c r="B59" s="199" t="s">
        <v>337</v>
      </c>
      <c r="C59" s="203">
        <v>0</v>
      </c>
      <c r="D59" s="330"/>
      <c r="E59" s="521"/>
      <c r="F59" s="428" t="str">
        <f t="shared" si="2"/>
        <v/>
      </c>
      <c r="G59" s="428" t="str">
        <f t="shared" si="3"/>
        <v/>
      </c>
      <c r="H59" s="555" t="str">
        <f t="shared" si="0"/>
        <v>否</v>
      </c>
      <c r="I59" s="558" t="str">
        <f t="shared" si="1"/>
        <v>项</v>
      </c>
    </row>
    <row r="60" ht="34.9" customHeight="1" spans="1:9">
      <c r="A60" s="556" t="s">
        <v>338</v>
      </c>
      <c r="B60" s="199" t="s">
        <v>339</v>
      </c>
      <c r="C60" s="330">
        <f>SUM(C61:C70)</f>
        <v>847</v>
      </c>
      <c r="D60" s="330">
        <f>SUM(D61:D70)</f>
        <v>909</v>
      </c>
      <c r="E60" s="203">
        <f>SUM(E61:E70)</f>
        <v>859</v>
      </c>
      <c r="F60" s="428">
        <f t="shared" si="2"/>
        <v>0.014</v>
      </c>
      <c r="G60" s="428">
        <f t="shared" si="3"/>
        <v>0.945</v>
      </c>
      <c r="H60" s="555" t="str">
        <f t="shared" si="0"/>
        <v>是</v>
      </c>
      <c r="I60" s="558" t="str">
        <f t="shared" si="1"/>
        <v>款</v>
      </c>
    </row>
    <row r="61" ht="34.9" customHeight="1" spans="1:9">
      <c r="A61" s="556" t="s">
        <v>340</v>
      </c>
      <c r="B61" s="199" t="s">
        <v>249</v>
      </c>
      <c r="C61" s="203">
        <v>525</v>
      </c>
      <c r="D61" s="330">
        <v>511</v>
      </c>
      <c r="E61" s="521">
        <v>433</v>
      </c>
      <c r="F61" s="428">
        <f t="shared" si="2"/>
        <v>-0.175</v>
      </c>
      <c r="G61" s="428">
        <f t="shared" si="3"/>
        <v>0.847</v>
      </c>
      <c r="H61" s="555" t="str">
        <f t="shared" si="0"/>
        <v>是</v>
      </c>
      <c r="I61" s="558" t="str">
        <f t="shared" si="1"/>
        <v>项</v>
      </c>
    </row>
    <row r="62" ht="34.9" customHeight="1" spans="1:9">
      <c r="A62" s="556" t="s">
        <v>341</v>
      </c>
      <c r="B62" s="199" t="s">
        <v>251</v>
      </c>
      <c r="C62" s="203">
        <v>84</v>
      </c>
      <c r="D62" s="330">
        <v>96</v>
      </c>
      <c r="E62" s="521">
        <v>99</v>
      </c>
      <c r="F62" s="428">
        <f t="shared" si="2"/>
        <v>0.179</v>
      </c>
      <c r="G62" s="428">
        <f t="shared" si="3"/>
        <v>1.031</v>
      </c>
      <c r="H62" s="555" t="str">
        <f t="shared" si="0"/>
        <v>是</v>
      </c>
      <c r="I62" s="558" t="str">
        <f t="shared" si="1"/>
        <v>项</v>
      </c>
    </row>
    <row r="63" ht="34.9" customHeight="1" spans="1:9">
      <c r="A63" s="556" t="s">
        <v>342</v>
      </c>
      <c r="B63" s="199" t="s">
        <v>253</v>
      </c>
      <c r="C63" s="203">
        <v>0</v>
      </c>
      <c r="D63" s="330"/>
      <c r="E63" s="521"/>
      <c r="F63" s="428" t="str">
        <f t="shared" si="2"/>
        <v/>
      </c>
      <c r="G63" s="428" t="str">
        <f t="shared" si="3"/>
        <v/>
      </c>
      <c r="H63" s="555" t="str">
        <f t="shared" si="0"/>
        <v>否</v>
      </c>
      <c r="I63" s="558" t="str">
        <f t="shared" si="1"/>
        <v>项</v>
      </c>
    </row>
    <row r="64" ht="34.9" customHeight="1" spans="1:9">
      <c r="A64" s="556" t="s">
        <v>343</v>
      </c>
      <c r="B64" s="199" t="s">
        <v>344</v>
      </c>
      <c r="C64" s="203">
        <v>0</v>
      </c>
      <c r="D64" s="330"/>
      <c r="E64" s="521"/>
      <c r="F64" s="428" t="str">
        <f t="shared" si="2"/>
        <v/>
      </c>
      <c r="G64" s="428" t="str">
        <f t="shared" si="3"/>
        <v/>
      </c>
      <c r="H64" s="555" t="str">
        <f t="shared" si="0"/>
        <v>否</v>
      </c>
      <c r="I64" s="558" t="str">
        <f t="shared" si="1"/>
        <v>项</v>
      </c>
    </row>
    <row r="65" ht="34.9" customHeight="1" spans="1:9">
      <c r="A65" s="556" t="s">
        <v>345</v>
      </c>
      <c r="B65" s="199" t="s">
        <v>346</v>
      </c>
      <c r="C65" s="203">
        <v>0</v>
      </c>
      <c r="D65" s="330"/>
      <c r="E65" s="521"/>
      <c r="F65" s="428" t="str">
        <f t="shared" si="2"/>
        <v/>
      </c>
      <c r="G65" s="428" t="str">
        <f t="shared" si="3"/>
        <v/>
      </c>
      <c r="H65" s="555" t="str">
        <f t="shared" si="0"/>
        <v>否</v>
      </c>
      <c r="I65" s="558" t="str">
        <f t="shared" si="1"/>
        <v>项</v>
      </c>
    </row>
    <row r="66" ht="34.9" customHeight="1" spans="1:9">
      <c r="A66" s="556" t="s">
        <v>347</v>
      </c>
      <c r="B66" s="199" t="s">
        <v>348</v>
      </c>
      <c r="C66" s="203">
        <v>0</v>
      </c>
      <c r="D66" s="330"/>
      <c r="E66" s="521"/>
      <c r="F66" s="428" t="str">
        <f t="shared" si="2"/>
        <v/>
      </c>
      <c r="G66" s="428" t="str">
        <f t="shared" si="3"/>
        <v/>
      </c>
      <c r="H66" s="555" t="str">
        <f t="shared" si="0"/>
        <v>否</v>
      </c>
      <c r="I66" s="558" t="str">
        <f t="shared" si="1"/>
        <v>项</v>
      </c>
    </row>
    <row r="67" ht="34.9" customHeight="1" spans="1:9">
      <c r="A67" s="556" t="s">
        <v>349</v>
      </c>
      <c r="B67" s="199" t="s">
        <v>350</v>
      </c>
      <c r="C67" s="203">
        <v>18</v>
      </c>
      <c r="D67" s="330">
        <v>1</v>
      </c>
      <c r="E67" s="521"/>
      <c r="F67" s="428">
        <f t="shared" si="2"/>
        <v>-1</v>
      </c>
      <c r="G67" s="428">
        <f t="shared" si="3"/>
        <v>0</v>
      </c>
      <c r="H67" s="555" t="str">
        <f t="shared" si="0"/>
        <v>是</v>
      </c>
      <c r="I67" s="558" t="str">
        <f t="shared" si="1"/>
        <v>项</v>
      </c>
    </row>
    <row r="68" ht="34.9" customHeight="1" spans="1:9">
      <c r="A68" s="556" t="s">
        <v>351</v>
      </c>
      <c r="B68" s="199" t="s">
        <v>352</v>
      </c>
      <c r="C68" s="203">
        <v>39</v>
      </c>
      <c r="D68" s="330">
        <v>1</v>
      </c>
      <c r="E68" s="521">
        <v>26</v>
      </c>
      <c r="F68" s="428">
        <f t="shared" si="2"/>
        <v>-0.333</v>
      </c>
      <c r="G68" s="428">
        <f t="shared" si="3"/>
        <v>26</v>
      </c>
      <c r="H68" s="555" t="str">
        <f t="shared" si="0"/>
        <v>是</v>
      </c>
      <c r="I68" s="558" t="str">
        <f t="shared" si="1"/>
        <v>项</v>
      </c>
    </row>
    <row r="69" ht="34.9" customHeight="1" spans="1:9">
      <c r="A69" s="556" t="s">
        <v>353</v>
      </c>
      <c r="B69" s="199" t="s">
        <v>267</v>
      </c>
      <c r="C69" s="203">
        <v>181</v>
      </c>
      <c r="D69" s="330">
        <v>300</v>
      </c>
      <c r="E69" s="521">
        <v>301</v>
      </c>
      <c r="F69" s="428">
        <f t="shared" si="2"/>
        <v>0.663</v>
      </c>
      <c r="G69" s="428">
        <f t="shared" si="3"/>
        <v>1.003</v>
      </c>
      <c r="H69" s="555" t="str">
        <f t="shared" ref="H69:H81" si="4">IF(LEN(A69)=3,"是",IF(B69&lt;&gt;"",IF(SUM(C69:E69)&lt;&gt;0,"是","否"),"是"))</f>
        <v>是</v>
      </c>
      <c r="I69" s="558" t="str">
        <f t="shared" ref="I69:I81" si="5">IF(LEN(A69)=3,"类",IF(LEN(A69)=5,"款","项"))</f>
        <v>项</v>
      </c>
    </row>
    <row r="70" ht="34.9" customHeight="1" spans="1:9">
      <c r="A70" s="556" t="s">
        <v>354</v>
      </c>
      <c r="B70" s="199" t="s">
        <v>355</v>
      </c>
      <c r="C70" s="203">
        <v>0</v>
      </c>
      <c r="D70" s="330"/>
      <c r="E70" s="203">
        <v>0</v>
      </c>
      <c r="F70" s="428" t="str">
        <f t="shared" ref="F70:F133" si="6">IF(C70&lt;&gt;0,E70/C70-1,"")</f>
        <v/>
      </c>
      <c r="G70" s="428" t="str">
        <f t="shared" ref="G70:G133" si="7">IF(D70&lt;&gt;0,E70/D70,"")</f>
        <v/>
      </c>
      <c r="H70" s="555" t="str">
        <f t="shared" si="4"/>
        <v>否</v>
      </c>
      <c r="I70" s="558" t="str">
        <f t="shared" si="5"/>
        <v>项</v>
      </c>
    </row>
    <row r="71" ht="34.9" customHeight="1" spans="1:9">
      <c r="A71" s="556" t="s">
        <v>356</v>
      </c>
      <c r="B71" s="199" t="s">
        <v>357</v>
      </c>
      <c r="C71" s="330">
        <f>SUM(C72:C83)</f>
        <v>0</v>
      </c>
      <c r="D71" s="330">
        <f>SUM(D72:D83)</f>
        <v>0</v>
      </c>
      <c r="E71" s="330">
        <f>SUM(E72:E83)</f>
        <v>-168</v>
      </c>
      <c r="F71" s="428" t="str">
        <f t="shared" si="6"/>
        <v/>
      </c>
      <c r="G71" s="428" t="str">
        <f t="shared" si="7"/>
        <v/>
      </c>
      <c r="H71" s="555" t="str">
        <f t="shared" si="4"/>
        <v>是</v>
      </c>
      <c r="I71" s="558" t="str">
        <f t="shared" si="5"/>
        <v>款</v>
      </c>
    </row>
    <row r="72" ht="34.9" customHeight="1" spans="1:9">
      <c r="A72" s="556" t="s">
        <v>358</v>
      </c>
      <c r="B72" s="199" t="s">
        <v>249</v>
      </c>
      <c r="C72" s="330"/>
      <c r="D72" s="330"/>
      <c r="E72" s="330"/>
      <c r="F72" s="428" t="str">
        <f t="shared" si="6"/>
        <v/>
      </c>
      <c r="G72" s="428" t="str">
        <f t="shared" si="7"/>
        <v/>
      </c>
      <c r="H72" s="555" t="str">
        <f t="shared" si="4"/>
        <v>否</v>
      </c>
      <c r="I72" s="558" t="str">
        <f t="shared" si="5"/>
        <v>项</v>
      </c>
    </row>
    <row r="73" ht="34.9" customHeight="1" spans="1:9">
      <c r="A73" s="556" t="s">
        <v>359</v>
      </c>
      <c r="B73" s="199" t="s">
        <v>251</v>
      </c>
      <c r="C73" s="330"/>
      <c r="D73" s="330"/>
      <c r="E73" s="330"/>
      <c r="F73" s="428" t="str">
        <f t="shared" si="6"/>
        <v/>
      </c>
      <c r="G73" s="428" t="str">
        <f t="shared" si="7"/>
        <v/>
      </c>
      <c r="H73" s="555" t="str">
        <f t="shared" si="4"/>
        <v>否</v>
      </c>
      <c r="I73" s="558" t="str">
        <f t="shared" si="5"/>
        <v>项</v>
      </c>
    </row>
    <row r="74" ht="34.9" customHeight="1" spans="1:9">
      <c r="A74" s="556" t="s">
        <v>360</v>
      </c>
      <c r="B74" s="199" t="s">
        <v>253</v>
      </c>
      <c r="C74" s="330"/>
      <c r="D74" s="330"/>
      <c r="E74" s="330"/>
      <c r="F74" s="428" t="str">
        <f t="shared" si="6"/>
        <v/>
      </c>
      <c r="G74" s="428" t="str">
        <f t="shared" si="7"/>
        <v/>
      </c>
      <c r="H74" s="555" t="str">
        <f t="shared" si="4"/>
        <v>否</v>
      </c>
      <c r="I74" s="558" t="str">
        <f t="shared" si="5"/>
        <v>项</v>
      </c>
    </row>
    <row r="75" ht="34.9" customHeight="1" spans="1:9">
      <c r="A75" s="556" t="s">
        <v>361</v>
      </c>
      <c r="B75" s="176" t="s">
        <v>362</v>
      </c>
      <c r="C75" s="330"/>
      <c r="D75" s="330"/>
      <c r="E75" s="330"/>
      <c r="F75" s="428" t="str">
        <f t="shared" si="6"/>
        <v/>
      </c>
      <c r="G75" s="428" t="str">
        <f t="shared" si="7"/>
        <v/>
      </c>
      <c r="H75" s="555" t="str">
        <f t="shared" si="4"/>
        <v>否</v>
      </c>
      <c r="I75" s="558" t="str">
        <f t="shared" si="5"/>
        <v>项</v>
      </c>
    </row>
    <row r="76" ht="34.9" customHeight="1" spans="1:9">
      <c r="A76" s="556" t="s">
        <v>363</v>
      </c>
      <c r="B76" s="176" t="s">
        <v>364</v>
      </c>
      <c r="C76" s="330"/>
      <c r="D76" s="330"/>
      <c r="E76" s="330"/>
      <c r="F76" s="428" t="str">
        <f t="shared" si="6"/>
        <v/>
      </c>
      <c r="G76" s="428" t="str">
        <f t="shared" si="7"/>
        <v/>
      </c>
      <c r="H76" s="555" t="str">
        <f t="shared" si="4"/>
        <v>否</v>
      </c>
      <c r="I76" s="558" t="str">
        <f t="shared" si="5"/>
        <v>项</v>
      </c>
    </row>
    <row r="77" ht="34.9" customHeight="1" spans="1:9">
      <c r="A77" s="556" t="s">
        <v>365</v>
      </c>
      <c r="B77" s="176" t="s">
        <v>366</v>
      </c>
      <c r="C77" s="330"/>
      <c r="D77" s="330"/>
      <c r="E77" s="330"/>
      <c r="F77" s="428" t="str">
        <f t="shared" si="6"/>
        <v/>
      </c>
      <c r="G77" s="428" t="str">
        <f t="shared" si="7"/>
        <v/>
      </c>
      <c r="H77" s="555" t="str">
        <f t="shared" si="4"/>
        <v>否</v>
      </c>
      <c r="I77" s="558" t="str">
        <f t="shared" si="5"/>
        <v>项</v>
      </c>
    </row>
    <row r="78" ht="34.9" customHeight="1" spans="1:9">
      <c r="A78" s="556" t="s">
        <v>367</v>
      </c>
      <c r="B78" s="176" t="s">
        <v>368</v>
      </c>
      <c r="C78" s="330"/>
      <c r="D78" s="330"/>
      <c r="E78" s="330"/>
      <c r="F78" s="428" t="str">
        <f t="shared" si="6"/>
        <v/>
      </c>
      <c r="G78" s="428" t="str">
        <f t="shared" si="7"/>
        <v/>
      </c>
      <c r="H78" s="555" t="str">
        <f t="shared" si="4"/>
        <v>否</v>
      </c>
      <c r="I78" s="558" t="str">
        <f t="shared" si="5"/>
        <v>项</v>
      </c>
    </row>
    <row r="79" ht="34.9" customHeight="1" spans="1:9">
      <c r="A79" s="556" t="s">
        <v>369</v>
      </c>
      <c r="B79" s="176" t="s">
        <v>370</v>
      </c>
      <c r="C79" s="330"/>
      <c r="D79" s="330"/>
      <c r="E79" s="330"/>
      <c r="F79" s="428" t="str">
        <f t="shared" si="6"/>
        <v/>
      </c>
      <c r="G79" s="428" t="str">
        <f t="shared" si="7"/>
        <v/>
      </c>
      <c r="H79" s="555" t="str">
        <f t="shared" si="4"/>
        <v>否</v>
      </c>
      <c r="I79" s="558" t="str">
        <f t="shared" si="5"/>
        <v>项</v>
      </c>
    </row>
    <row r="80" ht="34.9" customHeight="1" spans="1:9">
      <c r="A80" s="556" t="s">
        <v>371</v>
      </c>
      <c r="B80" s="199" t="s">
        <v>350</v>
      </c>
      <c r="C80" s="330"/>
      <c r="D80" s="330"/>
      <c r="E80" s="330"/>
      <c r="F80" s="428" t="str">
        <f t="shared" si="6"/>
        <v/>
      </c>
      <c r="G80" s="428" t="str">
        <f t="shared" si="7"/>
        <v/>
      </c>
      <c r="H80" s="555" t="str">
        <f t="shared" si="4"/>
        <v>否</v>
      </c>
      <c r="I80" s="558" t="str">
        <f t="shared" si="5"/>
        <v>项</v>
      </c>
    </row>
    <row r="81" ht="34.9" customHeight="1" spans="1:9">
      <c r="A81" s="559">
        <v>2010710</v>
      </c>
      <c r="B81" s="199" t="s">
        <v>372</v>
      </c>
      <c r="C81" s="330"/>
      <c r="D81" s="330"/>
      <c r="E81" s="521">
        <v>-168</v>
      </c>
      <c r="F81" s="428" t="str">
        <f t="shared" si="6"/>
        <v/>
      </c>
      <c r="G81" s="428" t="str">
        <f t="shared" si="7"/>
        <v/>
      </c>
      <c r="H81" s="555" t="str">
        <f t="shared" si="4"/>
        <v>是</v>
      </c>
      <c r="I81" s="558" t="str">
        <f t="shared" si="5"/>
        <v>项</v>
      </c>
    </row>
    <row r="82" ht="34.9" customHeight="1" spans="1:9">
      <c r="A82" s="556" t="s">
        <v>373</v>
      </c>
      <c r="B82" s="199" t="s">
        <v>267</v>
      </c>
      <c r="C82" s="330"/>
      <c r="D82" s="330"/>
      <c r="E82" s="330"/>
      <c r="F82" s="428" t="str">
        <f t="shared" si="6"/>
        <v/>
      </c>
      <c r="G82" s="428" t="str">
        <f t="shared" si="7"/>
        <v/>
      </c>
      <c r="H82" s="555" t="str">
        <f t="shared" ref="H82:H142" si="8">IF(LEN(A82)=3,"是",IF(B82&lt;&gt;"",IF(SUM(C82:E82)&lt;&gt;0,"是","否"),"是"))</f>
        <v>否</v>
      </c>
      <c r="I82" s="558" t="str">
        <f t="shared" ref="I82:I142" si="9">IF(LEN(A82)=3,"类",IF(LEN(A82)=5,"款","项"))</f>
        <v>项</v>
      </c>
    </row>
    <row r="83" ht="34.9" customHeight="1" spans="1:9">
      <c r="A83" s="556" t="s">
        <v>374</v>
      </c>
      <c r="B83" s="199" t="s">
        <v>375</v>
      </c>
      <c r="C83" s="330"/>
      <c r="D83" s="330"/>
      <c r="E83" s="330"/>
      <c r="F83" s="428" t="str">
        <f t="shared" si="6"/>
        <v/>
      </c>
      <c r="G83" s="428" t="str">
        <f t="shared" si="7"/>
        <v/>
      </c>
      <c r="H83" s="555" t="str">
        <f t="shared" si="8"/>
        <v>否</v>
      </c>
      <c r="I83" s="558" t="str">
        <f t="shared" si="9"/>
        <v>项</v>
      </c>
    </row>
    <row r="84" ht="34.9" customHeight="1" spans="1:9">
      <c r="A84" s="556" t="s">
        <v>376</v>
      </c>
      <c r="B84" s="199" t="s">
        <v>377</v>
      </c>
      <c r="C84" s="330">
        <f>SUM(C85:C92)</f>
        <v>117</v>
      </c>
      <c r="D84" s="330">
        <f>SUM(D85:D92)</f>
        <v>145</v>
      </c>
      <c r="E84" s="330">
        <f>SUM(E85:E92)</f>
        <v>95</v>
      </c>
      <c r="F84" s="428">
        <f t="shared" si="6"/>
        <v>-0.188</v>
      </c>
      <c r="G84" s="428">
        <f t="shared" si="7"/>
        <v>0.655</v>
      </c>
      <c r="H84" s="555" t="str">
        <f t="shared" si="8"/>
        <v>是</v>
      </c>
      <c r="I84" s="558" t="str">
        <f t="shared" si="9"/>
        <v>款</v>
      </c>
    </row>
    <row r="85" ht="34.9" customHeight="1" spans="1:9">
      <c r="A85" s="556" t="s">
        <v>378</v>
      </c>
      <c r="B85" s="199" t="s">
        <v>249</v>
      </c>
      <c r="C85" s="330">
        <v>0</v>
      </c>
      <c r="D85" s="330"/>
      <c r="E85" s="521"/>
      <c r="F85" s="428" t="str">
        <f t="shared" si="6"/>
        <v/>
      </c>
      <c r="G85" s="428" t="str">
        <f t="shared" si="7"/>
        <v/>
      </c>
      <c r="H85" s="555" t="str">
        <f t="shared" si="8"/>
        <v>否</v>
      </c>
      <c r="I85" s="558" t="str">
        <f t="shared" si="9"/>
        <v>项</v>
      </c>
    </row>
    <row r="86" ht="34.9" customHeight="1" spans="1:9">
      <c r="A86" s="556" t="s">
        <v>379</v>
      </c>
      <c r="B86" s="199" t="s">
        <v>251</v>
      </c>
      <c r="C86" s="330">
        <v>20</v>
      </c>
      <c r="D86" s="330">
        <v>30</v>
      </c>
      <c r="E86" s="521"/>
      <c r="F86" s="428">
        <f t="shared" si="6"/>
        <v>-1</v>
      </c>
      <c r="G86" s="428">
        <f t="shared" si="7"/>
        <v>0</v>
      </c>
      <c r="H86" s="555" t="str">
        <f t="shared" si="8"/>
        <v>是</v>
      </c>
      <c r="I86" s="558" t="str">
        <f t="shared" si="9"/>
        <v>项</v>
      </c>
    </row>
    <row r="87" ht="34.9" customHeight="1" spans="1:9">
      <c r="A87" s="556" t="s">
        <v>380</v>
      </c>
      <c r="B87" s="199" t="s">
        <v>253</v>
      </c>
      <c r="C87" s="330">
        <v>0</v>
      </c>
      <c r="D87" s="330"/>
      <c r="E87" s="521"/>
      <c r="F87" s="428" t="str">
        <f t="shared" si="6"/>
        <v/>
      </c>
      <c r="G87" s="428" t="str">
        <f t="shared" si="7"/>
        <v/>
      </c>
      <c r="H87" s="555" t="str">
        <f t="shared" si="8"/>
        <v>否</v>
      </c>
      <c r="I87" s="558" t="str">
        <f t="shared" si="9"/>
        <v>项</v>
      </c>
    </row>
    <row r="88" ht="34.9" customHeight="1" spans="1:9">
      <c r="A88" s="556" t="s">
        <v>381</v>
      </c>
      <c r="B88" s="199" t="s">
        <v>382</v>
      </c>
      <c r="C88" s="330">
        <v>80</v>
      </c>
      <c r="D88" s="330">
        <v>60</v>
      </c>
      <c r="E88" s="521">
        <v>50</v>
      </c>
      <c r="F88" s="428">
        <f t="shared" si="6"/>
        <v>-0.375</v>
      </c>
      <c r="G88" s="428">
        <f t="shared" si="7"/>
        <v>0.833</v>
      </c>
      <c r="H88" s="555" t="str">
        <f t="shared" si="8"/>
        <v>是</v>
      </c>
      <c r="I88" s="558" t="str">
        <f t="shared" si="9"/>
        <v>项</v>
      </c>
    </row>
    <row r="89" ht="34.9" customHeight="1" spans="1:9">
      <c r="A89" s="556" t="s">
        <v>383</v>
      </c>
      <c r="B89" s="199" t="s">
        <v>384</v>
      </c>
      <c r="C89" s="330">
        <v>0</v>
      </c>
      <c r="D89" s="330"/>
      <c r="E89" s="521"/>
      <c r="F89" s="428" t="str">
        <f t="shared" si="6"/>
        <v/>
      </c>
      <c r="G89" s="428" t="str">
        <f t="shared" si="7"/>
        <v/>
      </c>
      <c r="H89" s="555" t="str">
        <f t="shared" si="8"/>
        <v>否</v>
      </c>
      <c r="I89" s="558" t="str">
        <f t="shared" si="9"/>
        <v>项</v>
      </c>
    </row>
    <row r="90" ht="34.9" customHeight="1" spans="1:9">
      <c r="A90" s="556" t="s">
        <v>385</v>
      </c>
      <c r="B90" s="199" t="s">
        <v>350</v>
      </c>
      <c r="C90" s="330">
        <v>0</v>
      </c>
      <c r="D90" s="330"/>
      <c r="E90" s="521"/>
      <c r="F90" s="428" t="str">
        <f t="shared" si="6"/>
        <v/>
      </c>
      <c r="G90" s="428" t="str">
        <f t="shared" si="7"/>
        <v/>
      </c>
      <c r="H90" s="555" t="str">
        <f t="shared" si="8"/>
        <v>否</v>
      </c>
      <c r="I90" s="558" t="str">
        <f t="shared" si="9"/>
        <v>项</v>
      </c>
    </row>
    <row r="91" ht="34.9" customHeight="1" spans="1:9">
      <c r="A91" s="556" t="s">
        <v>386</v>
      </c>
      <c r="B91" s="199" t="s">
        <v>267</v>
      </c>
      <c r="C91" s="330">
        <v>17</v>
      </c>
      <c r="D91" s="330">
        <v>55</v>
      </c>
      <c r="E91" s="521">
        <v>45</v>
      </c>
      <c r="F91" s="428">
        <f t="shared" si="6"/>
        <v>1.647</v>
      </c>
      <c r="G91" s="428">
        <f t="shared" si="7"/>
        <v>0.818</v>
      </c>
      <c r="H91" s="555" t="str">
        <f t="shared" si="8"/>
        <v>是</v>
      </c>
      <c r="I91" s="558" t="str">
        <f t="shared" si="9"/>
        <v>项</v>
      </c>
    </row>
    <row r="92" ht="34.9" customHeight="1" spans="1:9">
      <c r="A92" s="556" t="s">
        <v>387</v>
      </c>
      <c r="B92" s="199" t="s">
        <v>388</v>
      </c>
      <c r="C92" s="330">
        <v>0</v>
      </c>
      <c r="D92" s="330"/>
      <c r="E92" s="521"/>
      <c r="F92" s="428" t="str">
        <f t="shared" si="6"/>
        <v/>
      </c>
      <c r="G92" s="428" t="str">
        <f t="shared" si="7"/>
        <v/>
      </c>
      <c r="H92" s="555" t="str">
        <f t="shared" si="8"/>
        <v>否</v>
      </c>
      <c r="I92" s="558" t="str">
        <f t="shared" si="9"/>
        <v>项</v>
      </c>
    </row>
    <row r="93" ht="34.9" customHeight="1" spans="1:9">
      <c r="A93" s="556" t="s">
        <v>389</v>
      </c>
      <c r="B93" s="199" t="s">
        <v>390</v>
      </c>
      <c r="C93" s="330">
        <f>SUM(C94:C105)</f>
        <v>0</v>
      </c>
      <c r="D93" s="330"/>
      <c r="E93" s="330"/>
      <c r="F93" s="428" t="str">
        <f t="shared" si="6"/>
        <v/>
      </c>
      <c r="G93" s="428" t="str">
        <f t="shared" si="7"/>
        <v/>
      </c>
      <c r="H93" s="555" t="str">
        <f t="shared" si="8"/>
        <v>否</v>
      </c>
      <c r="I93" s="558" t="str">
        <f t="shared" si="9"/>
        <v>款</v>
      </c>
    </row>
    <row r="94" ht="34.9" customHeight="1" spans="1:9">
      <c r="A94" s="556" t="s">
        <v>391</v>
      </c>
      <c r="B94" s="199" t="s">
        <v>249</v>
      </c>
      <c r="C94" s="330"/>
      <c r="D94" s="330"/>
      <c r="E94" s="330"/>
      <c r="F94" s="428" t="str">
        <f t="shared" si="6"/>
        <v/>
      </c>
      <c r="G94" s="428" t="str">
        <f t="shared" si="7"/>
        <v/>
      </c>
      <c r="H94" s="555" t="str">
        <f t="shared" si="8"/>
        <v>否</v>
      </c>
      <c r="I94" s="558" t="str">
        <f t="shared" si="9"/>
        <v>项</v>
      </c>
    </row>
    <row r="95" ht="34.9" customHeight="1" spans="1:9">
      <c r="A95" s="556" t="s">
        <v>392</v>
      </c>
      <c r="B95" s="199" t="s">
        <v>251</v>
      </c>
      <c r="C95" s="330"/>
      <c r="D95" s="330"/>
      <c r="E95" s="330"/>
      <c r="F95" s="428" t="str">
        <f t="shared" si="6"/>
        <v/>
      </c>
      <c r="G95" s="428" t="str">
        <f t="shared" si="7"/>
        <v/>
      </c>
      <c r="H95" s="555" t="str">
        <f t="shared" si="8"/>
        <v>否</v>
      </c>
      <c r="I95" s="558" t="str">
        <f t="shared" si="9"/>
        <v>项</v>
      </c>
    </row>
    <row r="96" ht="34.9" customHeight="1" spans="1:9">
      <c r="A96" s="556" t="s">
        <v>393</v>
      </c>
      <c r="B96" s="199" t="s">
        <v>253</v>
      </c>
      <c r="C96" s="330"/>
      <c r="D96" s="330"/>
      <c r="E96" s="330"/>
      <c r="F96" s="428" t="str">
        <f t="shared" si="6"/>
        <v/>
      </c>
      <c r="G96" s="428" t="str">
        <f t="shared" si="7"/>
        <v/>
      </c>
      <c r="H96" s="555" t="str">
        <f t="shared" si="8"/>
        <v>否</v>
      </c>
      <c r="I96" s="558" t="str">
        <f t="shared" si="9"/>
        <v>项</v>
      </c>
    </row>
    <row r="97" ht="34.9" customHeight="1" spans="1:9">
      <c r="A97" s="556" t="s">
        <v>394</v>
      </c>
      <c r="B97" s="199" t="s">
        <v>395</v>
      </c>
      <c r="C97" s="330"/>
      <c r="D97" s="330"/>
      <c r="E97" s="330"/>
      <c r="F97" s="428" t="str">
        <f t="shared" si="6"/>
        <v/>
      </c>
      <c r="G97" s="428" t="str">
        <f t="shared" si="7"/>
        <v/>
      </c>
      <c r="H97" s="555" t="str">
        <f t="shared" si="8"/>
        <v>否</v>
      </c>
      <c r="I97" s="558" t="str">
        <f t="shared" si="9"/>
        <v>项</v>
      </c>
    </row>
    <row r="98" s="421" customFormat="1" ht="34.9" customHeight="1" spans="1:9">
      <c r="A98" s="556" t="s">
        <v>396</v>
      </c>
      <c r="B98" s="199" t="s">
        <v>397</v>
      </c>
      <c r="C98" s="330"/>
      <c r="D98" s="330"/>
      <c r="E98" s="330"/>
      <c r="F98" s="428" t="str">
        <f t="shared" si="6"/>
        <v/>
      </c>
      <c r="G98" s="428" t="str">
        <f t="shared" si="7"/>
        <v/>
      </c>
      <c r="H98" s="555" t="str">
        <f t="shared" si="8"/>
        <v>否</v>
      </c>
      <c r="I98" s="558" t="str">
        <f t="shared" si="9"/>
        <v>项</v>
      </c>
    </row>
    <row r="99" s="421" customFormat="1" ht="34.9" customHeight="1" spans="1:9">
      <c r="A99" s="556" t="s">
        <v>398</v>
      </c>
      <c r="B99" s="199" t="s">
        <v>350</v>
      </c>
      <c r="C99" s="330"/>
      <c r="D99" s="330"/>
      <c r="E99" s="330"/>
      <c r="F99" s="428" t="str">
        <f t="shared" si="6"/>
        <v/>
      </c>
      <c r="G99" s="428" t="str">
        <f t="shared" si="7"/>
        <v/>
      </c>
      <c r="H99" s="555" t="str">
        <f t="shared" si="8"/>
        <v>否</v>
      </c>
      <c r="I99" s="558" t="str">
        <f t="shared" si="9"/>
        <v>项</v>
      </c>
    </row>
    <row r="100" ht="34.9" customHeight="1" spans="1:9">
      <c r="A100" s="556" t="s">
        <v>399</v>
      </c>
      <c r="B100" s="199" t="s">
        <v>400</v>
      </c>
      <c r="C100" s="330"/>
      <c r="D100" s="330"/>
      <c r="E100" s="330"/>
      <c r="F100" s="428" t="str">
        <f t="shared" si="6"/>
        <v/>
      </c>
      <c r="G100" s="428" t="str">
        <f t="shared" si="7"/>
        <v/>
      </c>
      <c r="H100" s="555" t="str">
        <f t="shared" si="8"/>
        <v>否</v>
      </c>
      <c r="I100" s="558" t="str">
        <f t="shared" si="9"/>
        <v>项</v>
      </c>
    </row>
    <row r="101" ht="34.9" customHeight="1" spans="1:9">
      <c r="A101" s="556" t="s">
        <v>401</v>
      </c>
      <c r="B101" s="199" t="s">
        <v>402</v>
      </c>
      <c r="C101" s="330"/>
      <c r="D101" s="330"/>
      <c r="E101" s="330"/>
      <c r="F101" s="428" t="str">
        <f t="shared" si="6"/>
        <v/>
      </c>
      <c r="G101" s="428" t="str">
        <f t="shared" si="7"/>
        <v/>
      </c>
      <c r="H101" s="555" t="str">
        <f t="shared" si="8"/>
        <v>否</v>
      </c>
      <c r="I101" s="558" t="str">
        <f t="shared" si="9"/>
        <v>项</v>
      </c>
    </row>
    <row r="102" ht="34.9" customHeight="1" spans="1:9">
      <c r="A102" s="556" t="s">
        <v>403</v>
      </c>
      <c r="B102" s="199" t="s">
        <v>404</v>
      </c>
      <c r="C102" s="330"/>
      <c r="D102" s="330"/>
      <c r="E102" s="330"/>
      <c r="F102" s="428" t="str">
        <f t="shared" si="6"/>
        <v/>
      </c>
      <c r="G102" s="428" t="str">
        <f t="shared" si="7"/>
        <v/>
      </c>
      <c r="H102" s="555" t="str">
        <f t="shared" si="8"/>
        <v>否</v>
      </c>
      <c r="I102" s="558" t="str">
        <f t="shared" si="9"/>
        <v>项</v>
      </c>
    </row>
    <row r="103" s="421" customFormat="1" ht="34.9" customHeight="1" spans="1:9">
      <c r="A103" s="556" t="s">
        <v>405</v>
      </c>
      <c r="B103" s="199" t="s">
        <v>406</v>
      </c>
      <c r="C103" s="330"/>
      <c r="D103" s="330"/>
      <c r="E103" s="330"/>
      <c r="F103" s="428" t="str">
        <f t="shared" si="6"/>
        <v/>
      </c>
      <c r="G103" s="428" t="str">
        <f t="shared" si="7"/>
        <v/>
      </c>
      <c r="H103" s="555" t="str">
        <f t="shared" si="8"/>
        <v>否</v>
      </c>
      <c r="I103" s="558" t="str">
        <f t="shared" si="9"/>
        <v>项</v>
      </c>
    </row>
    <row r="104" ht="34.9" customHeight="1" spans="1:9">
      <c r="A104" s="556" t="s">
        <v>407</v>
      </c>
      <c r="B104" s="199" t="s">
        <v>267</v>
      </c>
      <c r="C104" s="330"/>
      <c r="D104" s="330"/>
      <c r="E104" s="330"/>
      <c r="F104" s="428" t="str">
        <f t="shared" si="6"/>
        <v/>
      </c>
      <c r="G104" s="428" t="str">
        <f t="shared" si="7"/>
        <v/>
      </c>
      <c r="H104" s="555" t="str">
        <f t="shared" si="8"/>
        <v>否</v>
      </c>
      <c r="I104" s="558" t="str">
        <f t="shared" si="9"/>
        <v>项</v>
      </c>
    </row>
    <row r="105" ht="34.9" customHeight="1" spans="1:9">
      <c r="A105" s="556" t="s">
        <v>408</v>
      </c>
      <c r="B105" s="199" t="s">
        <v>409</v>
      </c>
      <c r="C105" s="330"/>
      <c r="D105" s="330"/>
      <c r="E105" s="330"/>
      <c r="F105" s="428" t="str">
        <f t="shared" si="6"/>
        <v/>
      </c>
      <c r="G105" s="428" t="str">
        <f t="shared" si="7"/>
        <v/>
      </c>
      <c r="H105" s="555" t="str">
        <f t="shared" si="8"/>
        <v>否</v>
      </c>
      <c r="I105" s="558" t="str">
        <f t="shared" si="9"/>
        <v>项</v>
      </c>
    </row>
    <row r="106" ht="34.9" customHeight="1" spans="1:9">
      <c r="A106" s="335">
        <v>20110</v>
      </c>
      <c r="B106" s="172" t="s">
        <v>410</v>
      </c>
      <c r="C106" s="239">
        <f>SUM(C107:C115)</f>
        <v>0</v>
      </c>
      <c r="D106" s="239"/>
      <c r="E106" s="239"/>
      <c r="F106" s="428" t="str">
        <f t="shared" si="6"/>
        <v/>
      </c>
      <c r="G106" s="428" t="str">
        <f t="shared" si="7"/>
        <v/>
      </c>
      <c r="H106" s="555" t="str">
        <f t="shared" si="8"/>
        <v>否</v>
      </c>
      <c r="I106" s="558" t="str">
        <f t="shared" si="9"/>
        <v>款</v>
      </c>
    </row>
    <row r="107" ht="34.9" customHeight="1" spans="1:9">
      <c r="A107" s="335">
        <v>2011001</v>
      </c>
      <c r="B107" s="560" t="s">
        <v>411</v>
      </c>
      <c r="C107" s="330"/>
      <c r="D107" s="330"/>
      <c r="E107" s="330"/>
      <c r="F107" s="428" t="str">
        <f t="shared" si="6"/>
        <v/>
      </c>
      <c r="G107" s="428" t="str">
        <f t="shared" si="7"/>
        <v/>
      </c>
      <c r="H107" s="555" t="str">
        <f t="shared" si="8"/>
        <v>否</v>
      </c>
      <c r="I107" s="558" t="str">
        <f t="shared" si="9"/>
        <v>项</v>
      </c>
    </row>
    <row r="108" ht="34.9" customHeight="1" spans="1:9">
      <c r="A108" s="335">
        <v>2011002</v>
      </c>
      <c r="B108" s="561" t="s">
        <v>412</v>
      </c>
      <c r="C108" s="330"/>
      <c r="D108" s="330"/>
      <c r="E108" s="330"/>
      <c r="F108" s="428" t="str">
        <f t="shared" si="6"/>
        <v/>
      </c>
      <c r="G108" s="428" t="str">
        <f t="shared" si="7"/>
        <v/>
      </c>
      <c r="H108" s="555" t="str">
        <f t="shared" si="8"/>
        <v>否</v>
      </c>
      <c r="I108" s="558" t="str">
        <f t="shared" si="9"/>
        <v>项</v>
      </c>
    </row>
    <row r="109" ht="34.9" customHeight="1" spans="1:9">
      <c r="A109" s="335">
        <v>2011003</v>
      </c>
      <c r="B109" s="560" t="s">
        <v>413</v>
      </c>
      <c r="C109" s="330"/>
      <c r="D109" s="330"/>
      <c r="E109" s="330"/>
      <c r="F109" s="428" t="str">
        <f t="shared" si="6"/>
        <v/>
      </c>
      <c r="G109" s="428" t="str">
        <f t="shared" si="7"/>
        <v/>
      </c>
      <c r="H109" s="555" t="str">
        <f t="shared" si="8"/>
        <v>否</v>
      </c>
      <c r="I109" s="558" t="str">
        <f t="shared" si="9"/>
        <v>项</v>
      </c>
    </row>
    <row r="110" s="421" customFormat="1" ht="34.9" customHeight="1" spans="1:9">
      <c r="A110" s="335">
        <v>2011004</v>
      </c>
      <c r="B110" s="560" t="s">
        <v>414</v>
      </c>
      <c r="C110" s="330"/>
      <c r="D110" s="330"/>
      <c r="E110" s="330"/>
      <c r="F110" s="428" t="str">
        <f t="shared" si="6"/>
        <v/>
      </c>
      <c r="G110" s="428" t="str">
        <f t="shared" si="7"/>
        <v/>
      </c>
      <c r="H110" s="555" t="str">
        <f t="shared" si="8"/>
        <v>否</v>
      </c>
      <c r="I110" s="558" t="str">
        <f t="shared" si="9"/>
        <v>项</v>
      </c>
    </row>
    <row r="111" ht="34.9" customHeight="1" spans="1:9">
      <c r="A111" s="335">
        <v>2011005</v>
      </c>
      <c r="B111" s="560" t="s">
        <v>415</v>
      </c>
      <c r="C111" s="330"/>
      <c r="D111" s="330"/>
      <c r="E111" s="330"/>
      <c r="F111" s="428" t="str">
        <f t="shared" si="6"/>
        <v/>
      </c>
      <c r="G111" s="428" t="str">
        <f t="shared" si="7"/>
        <v/>
      </c>
      <c r="H111" s="555" t="str">
        <f t="shared" si="8"/>
        <v>否</v>
      </c>
      <c r="I111" s="558" t="str">
        <f t="shared" si="9"/>
        <v>项</v>
      </c>
    </row>
    <row r="112" ht="34.9" customHeight="1" spans="1:9">
      <c r="A112" s="335">
        <v>2011007</v>
      </c>
      <c r="B112" s="560" t="s">
        <v>416</v>
      </c>
      <c r="C112" s="330"/>
      <c r="D112" s="330"/>
      <c r="E112" s="330"/>
      <c r="F112" s="428" t="str">
        <f t="shared" si="6"/>
        <v/>
      </c>
      <c r="G112" s="428" t="str">
        <f t="shared" si="7"/>
        <v/>
      </c>
      <c r="H112" s="555" t="str">
        <f t="shared" si="8"/>
        <v>否</v>
      </c>
      <c r="I112" s="558" t="str">
        <f t="shared" si="9"/>
        <v>项</v>
      </c>
    </row>
    <row r="113" ht="34.9" customHeight="1" spans="1:9">
      <c r="A113" s="335">
        <v>2011008</v>
      </c>
      <c r="B113" s="560" t="s">
        <v>417</v>
      </c>
      <c r="C113" s="330"/>
      <c r="D113" s="330"/>
      <c r="E113" s="330"/>
      <c r="F113" s="428" t="str">
        <f t="shared" si="6"/>
        <v/>
      </c>
      <c r="G113" s="428" t="str">
        <f t="shared" si="7"/>
        <v/>
      </c>
      <c r="H113" s="555" t="str">
        <f t="shared" si="8"/>
        <v>否</v>
      </c>
      <c r="I113" s="558" t="str">
        <f t="shared" si="9"/>
        <v>项</v>
      </c>
    </row>
    <row r="114" ht="34.9" customHeight="1" spans="1:9">
      <c r="A114" s="335">
        <v>2011050</v>
      </c>
      <c r="B114" s="560" t="s">
        <v>418</v>
      </c>
      <c r="C114" s="330"/>
      <c r="D114" s="330"/>
      <c r="E114" s="330"/>
      <c r="F114" s="428" t="str">
        <f t="shared" si="6"/>
        <v/>
      </c>
      <c r="G114" s="428" t="str">
        <f t="shared" si="7"/>
        <v/>
      </c>
      <c r="H114" s="555" t="str">
        <f t="shared" si="8"/>
        <v>否</v>
      </c>
      <c r="I114" s="558" t="str">
        <f t="shared" si="9"/>
        <v>项</v>
      </c>
    </row>
    <row r="115" ht="34.9" customHeight="1" spans="1:9">
      <c r="A115" s="335">
        <v>2011099</v>
      </c>
      <c r="B115" s="560" t="s">
        <v>419</v>
      </c>
      <c r="C115" s="330"/>
      <c r="D115" s="330"/>
      <c r="E115" s="330"/>
      <c r="F115" s="428" t="str">
        <f t="shared" si="6"/>
        <v/>
      </c>
      <c r="G115" s="428" t="str">
        <f t="shared" si="7"/>
        <v/>
      </c>
      <c r="H115" s="555" t="str">
        <f t="shared" si="8"/>
        <v>否</v>
      </c>
      <c r="I115" s="558" t="str">
        <f t="shared" si="9"/>
        <v>项</v>
      </c>
    </row>
    <row r="116" ht="34.9" customHeight="1" spans="1:9">
      <c r="A116" s="556">
        <v>20111</v>
      </c>
      <c r="B116" s="199" t="s">
        <v>420</v>
      </c>
      <c r="C116" s="330">
        <f>SUM(C117:C124)</f>
        <v>1401</v>
      </c>
      <c r="D116" s="330">
        <f>SUM(D117:D124)</f>
        <v>1564</v>
      </c>
      <c r="E116" s="203">
        <f>SUM(E117:E124)</f>
        <v>1376</v>
      </c>
      <c r="F116" s="428">
        <f t="shared" si="6"/>
        <v>-0.018</v>
      </c>
      <c r="G116" s="428">
        <f t="shared" si="7"/>
        <v>0.88</v>
      </c>
      <c r="H116" s="555" t="str">
        <f t="shared" si="8"/>
        <v>是</v>
      </c>
      <c r="I116" s="558" t="str">
        <f t="shared" si="9"/>
        <v>款</v>
      </c>
    </row>
    <row r="117" ht="34.9" customHeight="1" spans="1:9">
      <c r="A117" s="556" t="s">
        <v>421</v>
      </c>
      <c r="B117" s="199" t="s">
        <v>249</v>
      </c>
      <c r="C117" s="203">
        <v>1151</v>
      </c>
      <c r="D117" s="330">
        <v>1184</v>
      </c>
      <c r="E117" s="521">
        <v>1197</v>
      </c>
      <c r="F117" s="428">
        <f t="shared" si="6"/>
        <v>0.04</v>
      </c>
      <c r="G117" s="428">
        <f t="shared" si="7"/>
        <v>1.011</v>
      </c>
      <c r="H117" s="555" t="str">
        <f t="shared" si="8"/>
        <v>是</v>
      </c>
      <c r="I117" s="558" t="str">
        <f t="shared" si="9"/>
        <v>项</v>
      </c>
    </row>
    <row r="118" ht="34.9" customHeight="1" spans="1:9">
      <c r="A118" s="556" t="s">
        <v>422</v>
      </c>
      <c r="B118" s="199" t="s">
        <v>251</v>
      </c>
      <c r="C118" s="203">
        <v>147</v>
      </c>
      <c r="D118" s="330">
        <v>250</v>
      </c>
      <c r="E118" s="521">
        <v>74</v>
      </c>
      <c r="F118" s="428">
        <f t="shared" si="6"/>
        <v>-0.497</v>
      </c>
      <c r="G118" s="428">
        <f t="shared" si="7"/>
        <v>0.296</v>
      </c>
      <c r="H118" s="555" t="str">
        <f t="shared" si="8"/>
        <v>是</v>
      </c>
      <c r="I118" s="558" t="str">
        <f t="shared" si="9"/>
        <v>项</v>
      </c>
    </row>
    <row r="119" ht="34.9" customHeight="1" spans="1:9">
      <c r="A119" s="556" t="s">
        <v>423</v>
      </c>
      <c r="B119" s="199" t="s">
        <v>253</v>
      </c>
      <c r="C119" s="203">
        <v>0</v>
      </c>
      <c r="D119" s="330"/>
      <c r="E119" s="521"/>
      <c r="F119" s="428" t="str">
        <f t="shared" si="6"/>
        <v/>
      </c>
      <c r="G119" s="428" t="str">
        <f t="shared" si="7"/>
        <v/>
      </c>
      <c r="H119" s="555" t="str">
        <f t="shared" si="8"/>
        <v>否</v>
      </c>
      <c r="I119" s="558" t="str">
        <f t="shared" si="9"/>
        <v>项</v>
      </c>
    </row>
    <row r="120" ht="34.9" customHeight="1" spans="1:9">
      <c r="A120" s="556" t="s">
        <v>424</v>
      </c>
      <c r="B120" s="199" t="s">
        <v>425</v>
      </c>
      <c r="C120" s="203">
        <v>53</v>
      </c>
      <c r="D120" s="330">
        <v>65</v>
      </c>
      <c r="E120" s="521">
        <v>48</v>
      </c>
      <c r="F120" s="428">
        <f t="shared" si="6"/>
        <v>-0.094</v>
      </c>
      <c r="G120" s="428">
        <f t="shared" si="7"/>
        <v>0.738</v>
      </c>
      <c r="H120" s="555" t="str">
        <f t="shared" si="8"/>
        <v>是</v>
      </c>
      <c r="I120" s="558" t="str">
        <f t="shared" si="9"/>
        <v>项</v>
      </c>
    </row>
    <row r="121" ht="34.9" customHeight="1" spans="1:9">
      <c r="A121" s="556" t="s">
        <v>426</v>
      </c>
      <c r="B121" s="199" t="s">
        <v>427</v>
      </c>
      <c r="C121" s="203">
        <v>0</v>
      </c>
      <c r="D121" s="330"/>
      <c r="E121" s="521"/>
      <c r="F121" s="428" t="str">
        <f t="shared" si="6"/>
        <v/>
      </c>
      <c r="G121" s="428" t="str">
        <f t="shared" si="7"/>
        <v/>
      </c>
      <c r="H121" s="555" t="str">
        <f t="shared" si="8"/>
        <v>否</v>
      </c>
      <c r="I121" s="558" t="str">
        <f t="shared" si="9"/>
        <v>项</v>
      </c>
    </row>
    <row r="122" ht="34.9" customHeight="1" spans="1:9">
      <c r="A122" s="556" t="s">
        <v>428</v>
      </c>
      <c r="B122" s="199" t="s">
        <v>429</v>
      </c>
      <c r="C122" s="203">
        <v>0</v>
      </c>
      <c r="D122" s="330"/>
      <c r="E122" s="521"/>
      <c r="F122" s="428" t="str">
        <f t="shared" si="6"/>
        <v/>
      </c>
      <c r="G122" s="428" t="str">
        <f t="shared" si="7"/>
        <v/>
      </c>
      <c r="H122" s="555" t="str">
        <f t="shared" si="8"/>
        <v>否</v>
      </c>
      <c r="I122" s="558" t="str">
        <f t="shared" si="9"/>
        <v>项</v>
      </c>
    </row>
    <row r="123" ht="34.9" customHeight="1" spans="1:9">
      <c r="A123" s="556" t="s">
        <v>430</v>
      </c>
      <c r="B123" s="199" t="s">
        <v>267</v>
      </c>
      <c r="C123" s="203">
        <v>0</v>
      </c>
      <c r="D123" s="330">
        <v>65</v>
      </c>
      <c r="E123" s="521">
        <v>52</v>
      </c>
      <c r="F123" s="428" t="str">
        <f t="shared" si="6"/>
        <v/>
      </c>
      <c r="G123" s="428">
        <f t="shared" si="7"/>
        <v>0.8</v>
      </c>
      <c r="H123" s="555" t="str">
        <f t="shared" si="8"/>
        <v>是</v>
      </c>
      <c r="I123" s="558" t="str">
        <f t="shared" si="9"/>
        <v>项</v>
      </c>
    </row>
    <row r="124" ht="34.9" customHeight="1" spans="1:9">
      <c r="A124" s="556" t="s">
        <v>431</v>
      </c>
      <c r="B124" s="199" t="s">
        <v>432</v>
      </c>
      <c r="C124" s="203">
        <v>50</v>
      </c>
      <c r="D124" s="330"/>
      <c r="E124" s="521">
        <v>5</v>
      </c>
      <c r="F124" s="428">
        <f t="shared" si="6"/>
        <v>-0.9</v>
      </c>
      <c r="G124" s="428" t="str">
        <f t="shared" si="7"/>
        <v/>
      </c>
      <c r="H124" s="555" t="str">
        <f t="shared" si="8"/>
        <v>是</v>
      </c>
      <c r="I124" s="558" t="str">
        <f t="shared" si="9"/>
        <v>项</v>
      </c>
    </row>
    <row r="125" ht="34.9" customHeight="1" spans="1:9">
      <c r="A125" s="556" t="s">
        <v>433</v>
      </c>
      <c r="B125" s="199" t="s">
        <v>434</v>
      </c>
      <c r="C125" s="330">
        <f>SUM(C126:C135)</f>
        <v>186</v>
      </c>
      <c r="D125" s="330">
        <f>SUM(D126:D135)</f>
        <v>227</v>
      </c>
      <c r="E125" s="203">
        <f>SUM(E126:E135)</f>
        <v>176</v>
      </c>
      <c r="F125" s="428">
        <f t="shared" si="6"/>
        <v>-0.054</v>
      </c>
      <c r="G125" s="428">
        <f t="shared" si="7"/>
        <v>0.775</v>
      </c>
      <c r="H125" s="555" t="str">
        <f t="shared" si="8"/>
        <v>是</v>
      </c>
      <c r="I125" s="558" t="str">
        <f t="shared" si="9"/>
        <v>款</v>
      </c>
    </row>
    <row r="126" s="421" customFormat="1" ht="34.9" customHeight="1" spans="1:9">
      <c r="A126" s="556" t="s">
        <v>435</v>
      </c>
      <c r="B126" s="199" t="s">
        <v>249</v>
      </c>
      <c r="C126" s="330">
        <v>55</v>
      </c>
      <c r="D126" s="330">
        <v>79</v>
      </c>
      <c r="E126" s="521">
        <v>79</v>
      </c>
      <c r="F126" s="428">
        <f t="shared" si="6"/>
        <v>0.436</v>
      </c>
      <c r="G126" s="428">
        <f t="shared" si="7"/>
        <v>1</v>
      </c>
      <c r="H126" s="555" t="str">
        <f t="shared" si="8"/>
        <v>是</v>
      </c>
      <c r="I126" s="558" t="str">
        <f t="shared" si="9"/>
        <v>项</v>
      </c>
    </row>
    <row r="127" ht="34.9" customHeight="1" spans="1:9">
      <c r="A127" s="556" t="s">
        <v>436</v>
      </c>
      <c r="B127" s="199" t="s">
        <v>251</v>
      </c>
      <c r="C127" s="330">
        <v>7</v>
      </c>
      <c r="D127" s="330">
        <v>120</v>
      </c>
      <c r="E127" s="521">
        <v>94</v>
      </c>
      <c r="F127" s="428">
        <f t="shared" si="6"/>
        <v>12.429</v>
      </c>
      <c r="G127" s="428">
        <f t="shared" si="7"/>
        <v>0.783</v>
      </c>
      <c r="H127" s="555" t="str">
        <f t="shared" si="8"/>
        <v>是</v>
      </c>
      <c r="I127" s="558" t="str">
        <f t="shared" si="9"/>
        <v>项</v>
      </c>
    </row>
    <row r="128" ht="34.9" customHeight="1" spans="1:9">
      <c r="A128" s="556" t="s">
        <v>437</v>
      </c>
      <c r="B128" s="199" t="s">
        <v>253</v>
      </c>
      <c r="C128" s="330">
        <v>0</v>
      </c>
      <c r="D128" s="330"/>
      <c r="E128" s="521"/>
      <c r="F128" s="428" t="str">
        <f t="shared" si="6"/>
        <v/>
      </c>
      <c r="G128" s="428" t="str">
        <f t="shared" si="7"/>
        <v/>
      </c>
      <c r="H128" s="555" t="str">
        <f t="shared" si="8"/>
        <v>否</v>
      </c>
      <c r="I128" s="558" t="str">
        <f t="shared" si="9"/>
        <v>项</v>
      </c>
    </row>
    <row r="129" ht="34.9" customHeight="1" spans="1:9">
      <c r="A129" s="556" t="s">
        <v>438</v>
      </c>
      <c r="B129" s="199" t="s">
        <v>439</v>
      </c>
      <c r="C129" s="330">
        <v>0</v>
      </c>
      <c r="D129" s="330"/>
      <c r="E129" s="521"/>
      <c r="F129" s="428" t="str">
        <f t="shared" si="6"/>
        <v/>
      </c>
      <c r="G129" s="428" t="str">
        <f t="shared" si="7"/>
        <v/>
      </c>
      <c r="H129" s="555" t="str">
        <f t="shared" si="8"/>
        <v>否</v>
      </c>
      <c r="I129" s="558" t="str">
        <f t="shared" si="9"/>
        <v>项</v>
      </c>
    </row>
    <row r="130" ht="34.9" customHeight="1" spans="1:9">
      <c r="A130" s="556" t="s">
        <v>440</v>
      </c>
      <c r="B130" s="199" t="s">
        <v>441</v>
      </c>
      <c r="C130" s="330">
        <v>0</v>
      </c>
      <c r="D130" s="330"/>
      <c r="E130" s="521"/>
      <c r="F130" s="428" t="str">
        <f t="shared" si="6"/>
        <v/>
      </c>
      <c r="G130" s="428" t="str">
        <f t="shared" si="7"/>
        <v/>
      </c>
      <c r="H130" s="555" t="str">
        <f t="shared" si="8"/>
        <v>否</v>
      </c>
      <c r="I130" s="558" t="str">
        <f t="shared" si="9"/>
        <v>项</v>
      </c>
    </row>
    <row r="131" ht="34.9" customHeight="1" spans="1:9">
      <c r="A131" s="556" t="s">
        <v>442</v>
      </c>
      <c r="B131" s="199" t="s">
        <v>443</v>
      </c>
      <c r="C131" s="330">
        <v>0</v>
      </c>
      <c r="D131" s="330"/>
      <c r="E131" s="521"/>
      <c r="F131" s="428" t="str">
        <f t="shared" si="6"/>
        <v/>
      </c>
      <c r="G131" s="428" t="str">
        <f t="shared" si="7"/>
        <v/>
      </c>
      <c r="H131" s="555" t="str">
        <f t="shared" si="8"/>
        <v>否</v>
      </c>
      <c r="I131" s="558" t="str">
        <f t="shared" si="9"/>
        <v>项</v>
      </c>
    </row>
    <row r="132" ht="34.9" customHeight="1" spans="1:9">
      <c r="A132" s="556" t="s">
        <v>444</v>
      </c>
      <c r="B132" s="199" t="s">
        <v>445</v>
      </c>
      <c r="C132" s="330">
        <v>0</v>
      </c>
      <c r="D132" s="330"/>
      <c r="E132" s="521"/>
      <c r="F132" s="428" t="str">
        <f t="shared" si="6"/>
        <v/>
      </c>
      <c r="G132" s="428" t="str">
        <f t="shared" si="7"/>
        <v/>
      </c>
      <c r="H132" s="555" t="str">
        <f t="shared" si="8"/>
        <v>否</v>
      </c>
      <c r="I132" s="558" t="str">
        <f t="shared" si="9"/>
        <v>项</v>
      </c>
    </row>
    <row r="133" ht="34.9" customHeight="1" spans="1:9">
      <c r="A133" s="556" t="s">
        <v>446</v>
      </c>
      <c r="B133" s="199" t="s">
        <v>447</v>
      </c>
      <c r="C133" s="330">
        <v>111</v>
      </c>
      <c r="D133" s="330">
        <v>10</v>
      </c>
      <c r="E133" s="521">
        <v>2</v>
      </c>
      <c r="F133" s="428">
        <f t="shared" si="6"/>
        <v>-0.982</v>
      </c>
      <c r="G133" s="428">
        <f t="shared" si="7"/>
        <v>0.2</v>
      </c>
      <c r="H133" s="555" t="str">
        <f t="shared" si="8"/>
        <v>是</v>
      </c>
      <c r="I133" s="558" t="str">
        <f t="shared" si="9"/>
        <v>项</v>
      </c>
    </row>
    <row r="134" ht="34.9" customHeight="1" spans="1:9">
      <c r="A134" s="556" t="s">
        <v>448</v>
      </c>
      <c r="B134" s="199" t="s">
        <v>267</v>
      </c>
      <c r="C134" s="330">
        <v>13</v>
      </c>
      <c r="D134" s="330">
        <v>18</v>
      </c>
      <c r="E134" s="521">
        <v>1</v>
      </c>
      <c r="F134" s="428">
        <f t="shared" ref="F134:F197" si="10">IF(C134&lt;&gt;0,E134/C134-1,"")</f>
        <v>-0.923</v>
      </c>
      <c r="G134" s="428">
        <f t="shared" ref="G134:G197" si="11">IF(D134&lt;&gt;0,E134/D134,"")</f>
        <v>0.056</v>
      </c>
      <c r="H134" s="555" t="str">
        <f t="shared" si="8"/>
        <v>是</v>
      </c>
      <c r="I134" s="558" t="str">
        <f t="shared" si="9"/>
        <v>项</v>
      </c>
    </row>
    <row r="135" ht="34.9" customHeight="1" spans="1:9">
      <c r="A135" s="556" t="s">
        <v>449</v>
      </c>
      <c r="B135" s="199" t="s">
        <v>450</v>
      </c>
      <c r="C135" s="330">
        <v>0</v>
      </c>
      <c r="D135" s="330"/>
      <c r="E135" s="330">
        <v>0</v>
      </c>
      <c r="F135" s="428" t="str">
        <f t="shared" si="10"/>
        <v/>
      </c>
      <c r="G135" s="428" t="str">
        <f t="shared" si="11"/>
        <v/>
      </c>
      <c r="H135" s="555" t="str">
        <f t="shared" si="8"/>
        <v>否</v>
      </c>
      <c r="I135" s="558" t="str">
        <f t="shared" si="9"/>
        <v>项</v>
      </c>
    </row>
    <row r="136" ht="34.9" customHeight="1" spans="1:9">
      <c r="A136" s="556" t="s">
        <v>451</v>
      </c>
      <c r="B136" s="199" t="s">
        <v>452</v>
      </c>
      <c r="C136" s="330">
        <f>SUM(C137:C148)</f>
        <v>0</v>
      </c>
      <c r="D136" s="330">
        <f>SUM(D137:D148)</f>
        <v>8</v>
      </c>
      <c r="E136" s="330"/>
      <c r="F136" s="428" t="str">
        <f t="shared" si="10"/>
        <v/>
      </c>
      <c r="G136" s="428">
        <f t="shared" si="11"/>
        <v>0</v>
      </c>
      <c r="H136" s="555" t="str">
        <f t="shared" si="8"/>
        <v>是</v>
      </c>
      <c r="I136" s="558" t="str">
        <f t="shared" si="9"/>
        <v>款</v>
      </c>
    </row>
    <row r="137" ht="34.9" customHeight="1" spans="1:9">
      <c r="A137" s="556" t="s">
        <v>453</v>
      </c>
      <c r="B137" s="199" t="s">
        <v>249</v>
      </c>
      <c r="C137" s="330"/>
      <c r="D137" s="330"/>
      <c r="E137" s="330"/>
      <c r="F137" s="428" t="str">
        <f t="shared" si="10"/>
        <v/>
      </c>
      <c r="G137" s="428" t="str">
        <f t="shared" si="11"/>
        <v/>
      </c>
      <c r="H137" s="555" t="str">
        <f t="shared" si="8"/>
        <v>否</v>
      </c>
      <c r="I137" s="558" t="str">
        <f t="shared" si="9"/>
        <v>项</v>
      </c>
    </row>
    <row r="138" ht="34.9" customHeight="1" spans="1:9">
      <c r="A138" s="556" t="s">
        <v>454</v>
      </c>
      <c r="B138" s="199" t="s">
        <v>251</v>
      </c>
      <c r="C138" s="330"/>
      <c r="D138" s="330"/>
      <c r="E138" s="330"/>
      <c r="F138" s="428" t="str">
        <f t="shared" si="10"/>
        <v/>
      </c>
      <c r="G138" s="428" t="str">
        <f t="shared" si="11"/>
        <v/>
      </c>
      <c r="H138" s="555" t="str">
        <f t="shared" si="8"/>
        <v>否</v>
      </c>
      <c r="I138" s="558" t="str">
        <f t="shared" si="9"/>
        <v>项</v>
      </c>
    </row>
    <row r="139" ht="34.9" customHeight="1" spans="1:9">
      <c r="A139" s="556" t="s">
        <v>455</v>
      </c>
      <c r="B139" s="199" t="s">
        <v>253</v>
      </c>
      <c r="C139" s="330"/>
      <c r="D139" s="330"/>
      <c r="E139" s="330"/>
      <c r="F139" s="428" t="str">
        <f t="shared" si="10"/>
        <v/>
      </c>
      <c r="G139" s="428" t="str">
        <f t="shared" si="11"/>
        <v/>
      </c>
      <c r="H139" s="555" t="str">
        <f t="shared" si="8"/>
        <v>否</v>
      </c>
      <c r="I139" s="558" t="str">
        <f t="shared" si="9"/>
        <v>项</v>
      </c>
    </row>
    <row r="140" ht="34.9" customHeight="1" spans="1:9">
      <c r="A140" s="556" t="s">
        <v>456</v>
      </c>
      <c r="B140" s="199" t="s">
        <v>457</v>
      </c>
      <c r="C140" s="330"/>
      <c r="D140" s="330"/>
      <c r="E140" s="330"/>
      <c r="F140" s="428" t="str">
        <f t="shared" si="10"/>
        <v/>
      </c>
      <c r="G140" s="428" t="str">
        <f t="shared" si="11"/>
        <v/>
      </c>
      <c r="H140" s="555" t="str">
        <f t="shared" si="8"/>
        <v>否</v>
      </c>
      <c r="I140" s="558" t="str">
        <f t="shared" si="9"/>
        <v>项</v>
      </c>
    </row>
    <row r="141" ht="34.9" customHeight="1" spans="1:9">
      <c r="A141" s="556" t="s">
        <v>458</v>
      </c>
      <c r="B141" s="199" t="s">
        <v>459</v>
      </c>
      <c r="C141" s="330"/>
      <c r="D141" s="330"/>
      <c r="E141" s="330"/>
      <c r="F141" s="428" t="str">
        <f t="shared" si="10"/>
        <v/>
      </c>
      <c r="G141" s="428" t="str">
        <f t="shared" si="11"/>
        <v/>
      </c>
      <c r="H141" s="555" t="str">
        <f t="shared" si="8"/>
        <v>否</v>
      </c>
      <c r="I141" s="558" t="str">
        <f t="shared" si="9"/>
        <v>项</v>
      </c>
    </row>
    <row r="142" ht="34.9" customHeight="1" spans="1:9">
      <c r="A142" s="556" t="s">
        <v>460</v>
      </c>
      <c r="B142" s="172" t="s">
        <v>461</v>
      </c>
      <c r="C142" s="330"/>
      <c r="D142" s="330"/>
      <c r="E142" s="330"/>
      <c r="F142" s="428" t="str">
        <f t="shared" si="10"/>
        <v/>
      </c>
      <c r="G142" s="428" t="str">
        <f t="shared" si="11"/>
        <v/>
      </c>
      <c r="H142" s="555" t="str">
        <f t="shared" si="8"/>
        <v>否</v>
      </c>
      <c r="I142" s="558" t="str">
        <f t="shared" si="9"/>
        <v>项</v>
      </c>
    </row>
    <row r="143" s="421" customFormat="1" ht="34.9" customHeight="1" spans="1:9">
      <c r="A143" s="556" t="s">
        <v>462</v>
      </c>
      <c r="B143" s="199" t="s">
        <v>463</v>
      </c>
      <c r="C143" s="330"/>
      <c r="D143" s="330"/>
      <c r="E143" s="330"/>
      <c r="F143" s="428" t="str">
        <f t="shared" si="10"/>
        <v/>
      </c>
      <c r="G143" s="428" t="str">
        <f t="shared" si="11"/>
        <v/>
      </c>
      <c r="H143" s="555" t="str">
        <f t="shared" ref="H143:H196" si="12">IF(LEN(A143)=3,"是",IF(B143&lt;&gt;"",IF(SUM(C143:E143)&lt;&gt;0,"是","否"),"是"))</f>
        <v>否</v>
      </c>
      <c r="I143" s="558" t="str">
        <f t="shared" ref="I143:I196" si="13">IF(LEN(A143)=3,"类",IF(LEN(A143)=5,"款","项"))</f>
        <v>项</v>
      </c>
    </row>
    <row r="144" ht="34.9" customHeight="1" spans="1:9">
      <c r="A144" s="556" t="s">
        <v>464</v>
      </c>
      <c r="B144" s="199" t="s">
        <v>465</v>
      </c>
      <c r="C144" s="330"/>
      <c r="D144" s="330"/>
      <c r="E144" s="330"/>
      <c r="F144" s="428" t="str">
        <f t="shared" si="10"/>
        <v/>
      </c>
      <c r="G144" s="428" t="str">
        <f t="shared" si="11"/>
        <v/>
      </c>
      <c r="H144" s="555" t="str">
        <f t="shared" si="12"/>
        <v>否</v>
      </c>
      <c r="I144" s="558" t="str">
        <f t="shared" si="13"/>
        <v>项</v>
      </c>
    </row>
    <row r="145" ht="34.9" customHeight="1" spans="1:9">
      <c r="A145" s="556" t="s">
        <v>466</v>
      </c>
      <c r="B145" s="199" t="s">
        <v>467</v>
      </c>
      <c r="C145" s="330"/>
      <c r="D145" s="330"/>
      <c r="E145" s="330"/>
      <c r="F145" s="428" t="str">
        <f t="shared" si="10"/>
        <v/>
      </c>
      <c r="G145" s="428" t="str">
        <f t="shared" si="11"/>
        <v/>
      </c>
      <c r="H145" s="555" t="str">
        <f t="shared" si="12"/>
        <v>否</v>
      </c>
      <c r="I145" s="558" t="str">
        <f t="shared" si="13"/>
        <v>项</v>
      </c>
    </row>
    <row r="146" ht="34.9" customHeight="1" spans="1:9">
      <c r="A146" s="556" t="s">
        <v>468</v>
      </c>
      <c r="B146" s="199" t="s">
        <v>469</v>
      </c>
      <c r="C146" s="330"/>
      <c r="D146" s="330"/>
      <c r="E146" s="330"/>
      <c r="F146" s="428" t="str">
        <f t="shared" si="10"/>
        <v/>
      </c>
      <c r="G146" s="428" t="str">
        <f t="shared" si="11"/>
        <v/>
      </c>
      <c r="H146" s="555" t="str">
        <f t="shared" si="12"/>
        <v>否</v>
      </c>
      <c r="I146" s="558" t="str">
        <f t="shared" si="13"/>
        <v>项</v>
      </c>
    </row>
    <row r="147" s="421" customFormat="1" ht="34.9" customHeight="1" spans="1:9">
      <c r="A147" s="556" t="s">
        <v>470</v>
      </c>
      <c r="B147" s="199" t="s">
        <v>267</v>
      </c>
      <c r="C147" s="330"/>
      <c r="D147" s="330"/>
      <c r="E147" s="330"/>
      <c r="F147" s="428" t="str">
        <f t="shared" si="10"/>
        <v/>
      </c>
      <c r="G147" s="428" t="str">
        <f t="shared" si="11"/>
        <v/>
      </c>
      <c r="H147" s="555" t="str">
        <f t="shared" si="12"/>
        <v>否</v>
      </c>
      <c r="I147" s="558" t="str">
        <f t="shared" si="13"/>
        <v>项</v>
      </c>
    </row>
    <row r="148" ht="34.9" customHeight="1" spans="1:9">
      <c r="A148" s="556" t="s">
        <v>471</v>
      </c>
      <c r="B148" s="199" t="s">
        <v>472</v>
      </c>
      <c r="C148" s="330"/>
      <c r="D148" s="330">
        <v>8</v>
      </c>
      <c r="E148" s="330"/>
      <c r="F148" s="428" t="str">
        <f t="shared" si="10"/>
        <v/>
      </c>
      <c r="G148" s="428">
        <f t="shared" si="11"/>
        <v>0</v>
      </c>
      <c r="H148" s="555" t="str">
        <f t="shared" si="12"/>
        <v>是</v>
      </c>
      <c r="I148" s="558" t="str">
        <f t="shared" si="13"/>
        <v>项</v>
      </c>
    </row>
    <row r="149" ht="34.9" customHeight="1" spans="1:9">
      <c r="A149" s="556" t="s">
        <v>473</v>
      </c>
      <c r="B149" s="199" t="s">
        <v>474</v>
      </c>
      <c r="C149" s="330">
        <f>SUM(C150:C155)</f>
        <v>147</v>
      </c>
      <c r="D149" s="330">
        <f>SUM(D150:D155)</f>
        <v>176</v>
      </c>
      <c r="E149" s="203">
        <f>SUM(E150:E155)</f>
        <v>95</v>
      </c>
      <c r="F149" s="428">
        <f t="shared" si="10"/>
        <v>-0.354</v>
      </c>
      <c r="G149" s="428">
        <f t="shared" si="11"/>
        <v>0.54</v>
      </c>
      <c r="H149" s="555" t="str">
        <f t="shared" si="12"/>
        <v>是</v>
      </c>
      <c r="I149" s="558" t="str">
        <f t="shared" si="13"/>
        <v>款</v>
      </c>
    </row>
    <row r="150" ht="34.9" customHeight="1" spans="1:9">
      <c r="A150" s="556" t="s">
        <v>475</v>
      </c>
      <c r="B150" s="199" t="s">
        <v>249</v>
      </c>
      <c r="C150" s="203">
        <v>132</v>
      </c>
      <c r="D150" s="330">
        <v>156</v>
      </c>
      <c r="E150" s="521">
        <v>92</v>
      </c>
      <c r="F150" s="428">
        <f t="shared" si="10"/>
        <v>-0.303</v>
      </c>
      <c r="G150" s="428">
        <f t="shared" si="11"/>
        <v>0.59</v>
      </c>
      <c r="H150" s="555" t="str">
        <f t="shared" si="12"/>
        <v>是</v>
      </c>
      <c r="I150" s="558" t="str">
        <f t="shared" si="13"/>
        <v>项</v>
      </c>
    </row>
    <row r="151" ht="34.9" customHeight="1" spans="1:9">
      <c r="A151" s="556" t="s">
        <v>476</v>
      </c>
      <c r="B151" s="199" t="s">
        <v>251</v>
      </c>
      <c r="C151" s="203">
        <v>0</v>
      </c>
      <c r="D151" s="330"/>
      <c r="E151" s="521"/>
      <c r="F151" s="428" t="str">
        <f t="shared" si="10"/>
        <v/>
      </c>
      <c r="G151" s="428" t="str">
        <f t="shared" si="11"/>
        <v/>
      </c>
      <c r="H151" s="555" t="str">
        <f t="shared" si="12"/>
        <v>否</v>
      </c>
      <c r="I151" s="558" t="str">
        <f t="shared" si="13"/>
        <v>项</v>
      </c>
    </row>
    <row r="152" ht="34.9" customHeight="1" spans="1:9">
      <c r="A152" s="556" t="s">
        <v>477</v>
      </c>
      <c r="B152" s="199" t="s">
        <v>253</v>
      </c>
      <c r="C152" s="203">
        <v>0</v>
      </c>
      <c r="D152" s="330"/>
      <c r="E152" s="521"/>
      <c r="F152" s="428" t="str">
        <f t="shared" si="10"/>
        <v/>
      </c>
      <c r="G152" s="428" t="str">
        <f t="shared" si="11"/>
        <v/>
      </c>
      <c r="H152" s="555" t="str">
        <f t="shared" si="12"/>
        <v>否</v>
      </c>
      <c r="I152" s="558" t="str">
        <f t="shared" si="13"/>
        <v>项</v>
      </c>
    </row>
    <row r="153" ht="34.9" customHeight="1" spans="1:9">
      <c r="A153" s="556" t="s">
        <v>478</v>
      </c>
      <c r="B153" s="199" t="s">
        <v>479</v>
      </c>
      <c r="C153" s="203">
        <v>15</v>
      </c>
      <c r="D153" s="330">
        <v>20</v>
      </c>
      <c r="E153" s="521">
        <v>3</v>
      </c>
      <c r="F153" s="428">
        <f t="shared" si="10"/>
        <v>-0.8</v>
      </c>
      <c r="G153" s="428">
        <f t="shared" si="11"/>
        <v>0.15</v>
      </c>
      <c r="H153" s="555" t="str">
        <f t="shared" si="12"/>
        <v>是</v>
      </c>
      <c r="I153" s="558" t="str">
        <f t="shared" si="13"/>
        <v>项</v>
      </c>
    </row>
    <row r="154" ht="34.9" customHeight="1" spans="1:9">
      <c r="A154" s="556" t="s">
        <v>480</v>
      </c>
      <c r="B154" s="199" t="s">
        <v>267</v>
      </c>
      <c r="C154" s="203">
        <v>0</v>
      </c>
      <c r="D154" s="330"/>
      <c r="E154" s="521"/>
      <c r="F154" s="428" t="str">
        <f t="shared" si="10"/>
        <v/>
      </c>
      <c r="G154" s="428" t="str">
        <f t="shared" si="11"/>
        <v/>
      </c>
      <c r="H154" s="555" t="str">
        <f t="shared" si="12"/>
        <v>否</v>
      </c>
      <c r="I154" s="558" t="str">
        <f t="shared" si="13"/>
        <v>项</v>
      </c>
    </row>
    <row r="155" ht="34.9" customHeight="1" spans="1:9">
      <c r="A155" s="556" t="s">
        <v>481</v>
      </c>
      <c r="B155" s="199" t="s">
        <v>482</v>
      </c>
      <c r="C155" s="203">
        <v>0</v>
      </c>
      <c r="D155" s="330"/>
      <c r="E155" s="521"/>
      <c r="F155" s="428" t="str">
        <f t="shared" si="10"/>
        <v/>
      </c>
      <c r="G155" s="428" t="str">
        <f t="shared" si="11"/>
        <v/>
      </c>
      <c r="H155" s="555" t="str">
        <f t="shared" si="12"/>
        <v>否</v>
      </c>
      <c r="I155" s="558" t="str">
        <f t="shared" si="13"/>
        <v>项</v>
      </c>
    </row>
    <row r="156" ht="34.9" customHeight="1" spans="1:9">
      <c r="A156" s="556" t="s">
        <v>483</v>
      </c>
      <c r="B156" s="199" t="s">
        <v>484</v>
      </c>
      <c r="C156" s="330">
        <f>SUM(C157:C163)</f>
        <v>0</v>
      </c>
      <c r="D156" s="330"/>
      <c r="E156" s="330"/>
      <c r="F156" s="428" t="str">
        <f t="shared" si="10"/>
        <v/>
      </c>
      <c r="G156" s="428" t="str">
        <f t="shared" si="11"/>
        <v/>
      </c>
      <c r="H156" s="555" t="str">
        <f t="shared" si="12"/>
        <v>否</v>
      </c>
      <c r="I156" s="558" t="str">
        <f t="shared" si="13"/>
        <v>款</v>
      </c>
    </row>
    <row r="157" ht="34.9" customHeight="1" spans="1:9">
      <c r="A157" s="556" t="s">
        <v>485</v>
      </c>
      <c r="B157" s="199" t="s">
        <v>249</v>
      </c>
      <c r="C157" s="330"/>
      <c r="D157" s="330"/>
      <c r="E157" s="330"/>
      <c r="F157" s="428" t="str">
        <f t="shared" si="10"/>
        <v/>
      </c>
      <c r="G157" s="428" t="str">
        <f t="shared" si="11"/>
        <v/>
      </c>
      <c r="H157" s="555" t="str">
        <f t="shared" si="12"/>
        <v>否</v>
      </c>
      <c r="I157" s="558" t="str">
        <f t="shared" si="13"/>
        <v>项</v>
      </c>
    </row>
    <row r="158" ht="34.9" customHeight="1" spans="1:9">
      <c r="A158" s="556" t="s">
        <v>486</v>
      </c>
      <c r="B158" s="199" t="s">
        <v>251</v>
      </c>
      <c r="C158" s="330"/>
      <c r="D158" s="330"/>
      <c r="E158" s="330"/>
      <c r="F158" s="428" t="str">
        <f t="shared" si="10"/>
        <v/>
      </c>
      <c r="G158" s="428" t="str">
        <f t="shared" si="11"/>
        <v/>
      </c>
      <c r="H158" s="555" t="str">
        <f t="shared" si="12"/>
        <v>否</v>
      </c>
      <c r="I158" s="558" t="str">
        <f t="shared" si="13"/>
        <v>项</v>
      </c>
    </row>
    <row r="159" ht="34.9" customHeight="1" spans="1:9">
      <c r="A159" s="556" t="s">
        <v>487</v>
      </c>
      <c r="B159" s="199" t="s">
        <v>253</v>
      </c>
      <c r="C159" s="330"/>
      <c r="D159" s="330"/>
      <c r="E159" s="330"/>
      <c r="F159" s="428" t="str">
        <f t="shared" si="10"/>
        <v/>
      </c>
      <c r="G159" s="428" t="str">
        <f t="shared" si="11"/>
        <v/>
      </c>
      <c r="H159" s="555" t="str">
        <f t="shared" si="12"/>
        <v>否</v>
      </c>
      <c r="I159" s="558" t="str">
        <f t="shared" si="13"/>
        <v>项</v>
      </c>
    </row>
    <row r="160" ht="34.9" customHeight="1" spans="1:9">
      <c r="A160" s="556" t="s">
        <v>488</v>
      </c>
      <c r="B160" s="199" t="s">
        <v>489</v>
      </c>
      <c r="C160" s="330"/>
      <c r="D160" s="330"/>
      <c r="E160" s="330"/>
      <c r="F160" s="428" t="str">
        <f t="shared" si="10"/>
        <v/>
      </c>
      <c r="G160" s="428" t="str">
        <f t="shared" si="11"/>
        <v/>
      </c>
      <c r="H160" s="555" t="str">
        <f t="shared" si="12"/>
        <v>否</v>
      </c>
      <c r="I160" s="558" t="str">
        <f t="shared" si="13"/>
        <v>项</v>
      </c>
    </row>
    <row r="161" ht="34.9" customHeight="1" spans="1:9">
      <c r="A161" s="556" t="s">
        <v>490</v>
      </c>
      <c r="B161" s="199" t="s">
        <v>491</v>
      </c>
      <c r="C161" s="330"/>
      <c r="D161" s="330"/>
      <c r="E161" s="330"/>
      <c r="F161" s="428" t="str">
        <f t="shared" si="10"/>
        <v/>
      </c>
      <c r="G161" s="428" t="str">
        <f t="shared" si="11"/>
        <v/>
      </c>
      <c r="H161" s="555" t="str">
        <f t="shared" si="12"/>
        <v>否</v>
      </c>
      <c r="I161" s="558" t="str">
        <f t="shared" si="13"/>
        <v>项</v>
      </c>
    </row>
    <row r="162" ht="34.9" customHeight="1" spans="1:9">
      <c r="A162" s="556" t="s">
        <v>492</v>
      </c>
      <c r="B162" s="199" t="s">
        <v>267</v>
      </c>
      <c r="C162" s="330"/>
      <c r="D162" s="330"/>
      <c r="E162" s="330"/>
      <c r="F162" s="428" t="str">
        <f t="shared" si="10"/>
        <v/>
      </c>
      <c r="G162" s="428" t="str">
        <f t="shared" si="11"/>
        <v/>
      </c>
      <c r="H162" s="555" t="str">
        <f t="shared" si="12"/>
        <v>否</v>
      </c>
      <c r="I162" s="558" t="str">
        <f t="shared" si="13"/>
        <v>项</v>
      </c>
    </row>
    <row r="163" ht="34.9" customHeight="1" spans="1:9">
      <c r="A163" s="556" t="s">
        <v>493</v>
      </c>
      <c r="B163" s="199" t="s">
        <v>494</v>
      </c>
      <c r="C163" s="330"/>
      <c r="D163" s="330"/>
      <c r="E163" s="330"/>
      <c r="F163" s="428" t="str">
        <f t="shared" si="10"/>
        <v/>
      </c>
      <c r="G163" s="428" t="str">
        <f t="shared" si="11"/>
        <v/>
      </c>
      <c r="H163" s="555" t="str">
        <f t="shared" si="12"/>
        <v>否</v>
      </c>
      <c r="I163" s="558" t="str">
        <f t="shared" si="13"/>
        <v>项</v>
      </c>
    </row>
    <row r="164" ht="34.9" customHeight="1" spans="1:9">
      <c r="A164" s="556" t="s">
        <v>495</v>
      </c>
      <c r="B164" s="199" t="s">
        <v>496</v>
      </c>
      <c r="C164" s="330">
        <f>SUM(C165:C169)</f>
        <v>176</v>
      </c>
      <c r="D164" s="330">
        <f>SUM(D165:D169)</f>
        <v>139</v>
      </c>
      <c r="E164" s="330">
        <f>SUM(E165:E169)</f>
        <v>140</v>
      </c>
      <c r="F164" s="428">
        <f t="shared" si="10"/>
        <v>-0.205</v>
      </c>
      <c r="G164" s="428">
        <f t="shared" si="11"/>
        <v>1.007</v>
      </c>
      <c r="H164" s="555" t="str">
        <f t="shared" si="12"/>
        <v>是</v>
      </c>
      <c r="I164" s="558" t="str">
        <f t="shared" si="13"/>
        <v>款</v>
      </c>
    </row>
    <row r="165" ht="34.9" customHeight="1" spans="1:9">
      <c r="A165" s="556" t="s">
        <v>497</v>
      </c>
      <c r="B165" s="199" t="s">
        <v>249</v>
      </c>
      <c r="C165" s="330">
        <v>115</v>
      </c>
      <c r="D165" s="330">
        <v>114</v>
      </c>
      <c r="E165" s="521">
        <v>130</v>
      </c>
      <c r="F165" s="428">
        <f t="shared" si="10"/>
        <v>0.13</v>
      </c>
      <c r="G165" s="428">
        <f t="shared" si="11"/>
        <v>1.14</v>
      </c>
      <c r="H165" s="555" t="str">
        <f t="shared" si="12"/>
        <v>是</v>
      </c>
      <c r="I165" s="558" t="str">
        <f t="shared" si="13"/>
        <v>项</v>
      </c>
    </row>
    <row r="166" ht="34.9" customHeight="1" spans="1:9">
      <c r="A166" s="556" t="s">
        <v>498</v>
      </c>
      <c r="B166" s="199" t="s">
        <v>251</v>
      </c>
      <c r="C166" s="330">
        <v>0</v>
      </c>
      <c r="D166" s="330"/>
      <c r="E166" s="521"/>
      <c r="F166" s="428" t="str">
        <f t="shared" si="10"/>
        <v/>
      </c>
      <c r="G166" s="428" t="str">
        <f t="shared" si="11"/>
        <v/>
      </c>
      <c r="H166" s="555" t="str">
        <f t="shared" si="12"/>
        <v>否</v>
      </c>
      <c r="I166" s="558" t="str">
        <f t="shared" si="13"/>
        <v>项</v>
      </c>
    </row>
    <row r="167" ht="34.9" customHeight="1" spans="1:9">
      <c r="A167" s="556" t="s">
        <v>499</v>
      </c>
      <c r="B167" s="199" t="s">
        <v>253</v>
      </c>
      <c r="C167" s="330">
        <v>0</v>
      </c>
      <c r="D167" s="330"/>
      <c r="E167" s="521"/>
      <c r="F167" s="428" t="str">
        <f t="shared" si="10"/>
        <v/>
      </c>
      <c r="G167" s="428" t="str">
        <f t="shared" si="11"/>
        <v/>
      </c>
      <c r="H167" s="555" t="str">
        <f t="shared" si="12"/>
        <v>否</v>
      </c>
      <c r="I167" s="558" t="str">
        <f t="shared" si="13"/>
        <v>项</v>
      </c>
    </row>
    <row r="168" ht="34.9" customHeight="1" spans="1:9">
      <c r="A168" s="556" t="s">
        <v>500</v>
      </c>
      <c r="B168" s="199" t="s">
        <v>501</v>
      </c>
      <c r="C168" s="330">
        <v>61</v>
      </c>
      <c r="D168" s="330">
        <v>25</v>
      </c>
      <c r="E168" s="521">
        <v>10</v>
      </c>
      <c r="F168" s="428">
        <f t="shared" si="10"/>
        <v>-0.836</v>
      </c>
      <c r="G168" s="428">
        <f t="shared" si="11"/>
        <v>0.4</v>
      </c>
      <c r="H168" s="555" t="str">
        <f t="shared" si="12"/>
        <v>是</v>
      </c>
      <c r="I168" s="558" t="str">
        <f t="shared" si="13"/>
        <v>项</v>
      </c>
    </row>
    <row r="169" ht="34.9" customHeight="1" spans="1:9">
      <c r="A169" s="556" t="s">
        <v>502</v>
      </c>
      <c r="B169" s="199" t="s">
        <v>503</v>
      </c>
      <c r="C169" s="330">
        <v>0</v>
      </c>
      <c r="D169" s="330"/>
      <c r="E169" s="330">
        <v>0</v>
      </c>
      <c r="F169" s="428" t="str">
        <f t="shared" si="10"/>
        <v/>
      </c>
      <c r="G169" s="428" t="str">
        <f t="shared" si="11"/>
        <v/>
      </c>
      <c r="H169" s="555" t="str">
        <f t="shared" si="12"/>
        <v>否</v>
      </c>
      <c r="I169" s="558" t="str">
        <f t="shared" si="13"/>
        <v>项</v>
      </c>
    </row>
    <row r="170" ht="34.9" customHeight="1" spans="1:9">
      <c r="A170" s="556" t="s">
        <v>504</v>
      </c>
      <c r="B170" s="199" t="s">
        <v>505</v>
      </c>
      <c r="C170" s="330">
        <f>SUM(C171:C176)</f>
        <v>79</v>
      </c>
      <c r="D170" s="330">
        <f>SUM(D171:D176)</f>
        <v>87</v>
      </c>
      <c r="E170" s="203">
        <f>SUM(E171:E176)</f>
        <v>82</v>
      </c>
      <c r="F170" s="428">
        <f t="shared" si="10"/>
        <v>0.038</v>
      </c>
      <c r="G170" s="428">
        <f t="shared" si="11"/>
        <v>0.943</v>
      </c>
      <c r="H170" s="555" t="str">
        <f t="shared" si="12"/>
        <v>是</v>
      </c>
      <c r="I170" s="558" t="str">
        <f t="shared" si="13"/>
        <v>款</v>
      </c>
    </row>
    <row r="171" ht="34.9" customHeight="1" spans="1:9">
      <c r="A171" s="556" t="s">
        <v>506</v>
      </c>
      <c r="B171" s="199" t="s">
        <v>249</v>
      </c>
      <c r="C171" s="203">
        <v>75</v>
      </c>
      <c r="D171" s="330">
        <v>81</v>
      </c>
      <c r="E171" s="521">
        <v>80</v>
      </c>
      <c r="F171" s="428">
        <f t="shared" si="10"/>
        <v>0.067</v>
      </c>
      <c r="G171" s="428">
        <f t="shared" si="11"/>
        <v>0.988</v>
      </c>
      <c r="H171" s="555" t="str">
        <f t="shared" si="12"/>
        <v>是</v>
      </c>
      <c r="I171" s="558" t="str">
        <f t="shared" si="13"/>
        <v>项</v>
      </c>
    </row>
    <row r="172" ht="34.9" customHeight="1" spans="1:9">
      <c r="A172" s="556" t="s">
        <v>507</v>
      </c>
      <c r="B172" s="199" t="s">
        <v>251</v>
      </c>
      <c r="C172" s="203">
        <v>4</v>
      </c>
      <c r="D172" s="330">
        <v>6</v>
      </c>
      <c r="E172" s="521">
        <v>2</v>
      </c>
      <c r="F172" s="428">
        <f t="shared" si="10"/>
        <v>-0.5</v>
      </c>
      <c r="G172" s="428">
        <f t="shared" si="11"/>
        <v>0.333</v>
      </c>
      <c r="H172" s="555" t="str">
        <f t="shared" si="12"/>
        <v>是</v>
      </c>
      <c r="I172" s="558" t="str">
        <f t="shared" si="13"/>
        <v>项</v>
      </c>
    </row>
    <row r="173" ht="34.9" customHeight="1" spans="1:9">
      <c r="A173" s="556" t="s">
        <v>508</v>
      </c>
      <c r="B173" s="199" t="s">
        <v>253</v>
      </c>
      <c r="C173" s="330"/>
      <c r="D173" s="203"/>
      <c r="E173" s="203">
        <v>0</v>
      </c>
      <c r="F173" s="428" t="str">
        <f t="shared" si="10"/>
        <v/>
      </c>
      <c r="G173" s="428" t="str">
        <f t="shared" si="11"/>
        <v/>
      </c>
      <c r="H173" s="555" t="str">
        <f t="shared" si="12"/>
        <v>否</v>
      </c>
      <c r="I173" s="558" t="str">
        <f t="shared" si="13"/>
        <v>项</v>
      </c>
    </row>
    <row r="174" ht="34.9" customHeight="1" spans="1:9">
      <c r="A174" s="556" t="s">
        <v>509</v>
      </c>
      <c r="B174" s="199" t="s">
        <v>280</v>
      </c>
      <c r="C174" s="330"/>
      <c r="D174" s="203"/>
      <c r="E174" s="203">
        <v>0</v>
      </c>
      <c r="F174" s="428" t="str">
        <f t="shared" si="10"/>
        <v/>
      </c>
      <c r="G174" s="428" t="str">
        <f t="shared" si="11"/>
        <v/>
      </c>
      <c r="H174" s="555" t="str">
        <f t="shared" si="12"/>
        <v>否</v>
      </c>
      <c r="I174" s="558" t="str">
        <f t="shared" si="13"/>
        <v>项</v>
      </c>
    </row>
    <row r="175" ht="34.9" customHeight="1" spans="1:9">
      <c r="A175" s="556" t="s">
        <v>510</v>
      </c>
      <c r="B175" s="199" t="s">
        <v>267</v>
      </c>
      <c r="C175" s="330"/>
      <c r="D175" s="203"/>
      <c r="E175" s="203">
        <v>0</v>
      </c>
      <c r="F175" s="428" t="str">
        <f t="shared" si="10"/>
        <v/>
      </c>
      <c r="G175" s="428" t="str">
        <f t="shared" si="11"/>
        <v/>
      </c>
      <c r="H175" s="555" t="str">
        <f t="shared" si="12"/>
        <v>否</v>
      </c>
      <c r="I175" s="558" t="str">
        <f t="shared" si="13"/>
        <v>项</v>
      </c>
    </row>
    <row r="176" ht="34.9" customHeight="1" spans="1:9">
      <c r="A176" s="556" t="s">
        <v>511</v>
      </c>
      <c r="B176" s="199" t="s">
        <v>512</v>
      </c>
      <c r="C176" s="330"/>
      <c r="D176" s="203"/>
      <c r="E176" s="203">
        <v>0</v>
      </c>
      <c r="F176" s="428" t="str">
        <f t="shared" si="10"/>
        <v/>
      </c>
      <c r="G176" s="428" t="str">
        <f t="shared" si="11"/>
        <v/>
      </c>
      <c r="H176" s="555" t="str">
        <f t="shared" si="12"/>
        <v>否</v>
      </c>
      <c r="I176" s="558" t="str">
        <f t="shared" si="13"/>
        <v>项</v>
      </c>
    </row>
    <row r="177" ht="34.9" customHeight="1" spans="1:9">
      <c r="A177" s="556" t="s">
        <v>513</v>
      </c>
      <c r="B177" s="199" t="s">
        <v>514</v>
      </c>
      <c r="C177" s="330">
        <f>SUM(C178:C183)</f>
        <v>498</v>
      </c>
      <c r="D177" s="330">
        <f>SUM(D178:D183)</f>
        <v>471</v>
      </c>
      <c r="E177" s="203">
        <f>SUM(E178:E183)</f>
        <v>492</v>
      </c>
      <c r="F177" s="428">
        <f t="shared" si="10"/>
        <v>-0.012</v>
      </c>
      <c r="G177" s="428">
        <f t="shared" si="11"/>
        <v>1.045</v>
      </c>
      <c r="H177" s="555" t="str">
        <f t="shared" si="12"/>
        <v>是</v>
      </c>
      <c r="I177" s="558" t="str">
        <f t="shared" si="13"/>
        <v>款</v>
      </c>
    </row>
    <row r="178" ht="34.9" customHeight="1" spans="1:9">
      <c r="A178" s="556" t="s">
        <v>515</v>
      </c>
      <c r="B178" s="199" t="s">
        <v>249</v>
      </c>
      <c r="C178" s="203">
        <v>262</v>
      </c>
      <c r="D178" s="330">
        <v>290</v>
      </c>
      <c r="E178" s="521">
        <v>283</v>
      </c>
      <c r="F178" s="428">
        <f t="shared" si="10"/>
        <v>0.08</v>
      </c>
      <c r="G178" s="428">
        <f t="shared" si="11"/>
        <v>0.976</v>
      </c>
      <c r="H178" s="555" t="str">
        <f t="shared" si="12"/>
        <v>是</v>
      </c>
      <c r="I178" s="558" t="str">
        <f t="shared" si="13"/>
        <v>项</v>
      </c>
    </row>
    <row r="179" ht="34.9" customHeight="1" spans="1:9">
      <c r="A179" s="556" t="s">
        <v>516</v>
      </c>
      <c r="B179" s="199" t="s">
        <v>251</v>
      </c>
      <c r="C179" s="203">
        <v>142</v>
      </c>
      <c r="D179" s="330">
        <v>141</v>
      </c>
      <c r="E179" s="521">
        <v>139</v>
      </c>
      <c r="F179" s="428">
        <f t="shared" si="10"/>
        <v>-0.021</v>
      </c>
      <c r="G179" s="428">
        <f t="shared" si="11"/>
        <v>0.986</v>
      </c>
      <c r="H179" s="555" t="str">
        <f t="shared" si="12"/>
        <v>是</v>
      </c>
      <c r="I179" s="558" t="str">
        <f t="shared" si="13"/>
        <v>项</v>
      </c>
    </row>
    <row r="180" ht="34.9" customHeight="1" spans="1:9">
      <c r="A180" s="556" t="s">
        <v>517</v>
      </c>
      <c r="B180" s="199" t="s">
        <v>253</v>
      </c>
      <c r="C180" s="203">
        <v>0</v>
      </c>
      <c r="D180" s="330"/>
      <c r="E180" s="521"/>
      <c r="F180" s="428" t="str">
        <f t="shared" si="10"/>
        <v/>
      </c>
      <c r="G180" s="428" t="str">
        <f t="shared" si="11"/>
        <v/>
      </c>
      <c r="H180" s="555" t="str">
        <f t="shared" si="12"/>
        <v>否</v>
      </c>
      <c r="I180" s="558" t="str">
        <f t="shared" si="13"/>
        <v>项</v>
      </c>
    </row>
    <row r="181" ht="34.9" customHeight="1" spans="1:9">
      <c r="A181" s="562">
        <v>2012906</v>
      </c>
      <c r="B181" s="199" t="s">
        <v>518</v>
      </c>
      <c r="C181" s="203">
        <v>0</v>
      </c>
      <c r="D181" s="330"/>
      <c r="E181" s="521"/>
      <c r="F181" s="428" t="str">
        <f t="shared" si="10"/>
        <v/>
      </c>
      <c r="G181" s="428" t="str">
        <f t="shared" si="11"/>
        <v/>
      </c>
      <c r="H181" s="555" t="str">
        <f t="shared" si="12"/>
        <v>否</v>
      </c>
      <c r="I181" s="558" t="str">
        <f t="shared" si="13"/>
        <v>项</v>
      </c>
    </row>
    <row r="182" ht="34.9" customHeight="1" spans="1:9">
      <c r="A182" s="556" t="s">
        <v>519</v>
      </c>
      <c r="B182" s="199" t="s">
        <v>267</v>
      </c>
      <c r="C182" s="203">
        <v>14</v>
      </c>
      <c r="D182" s="330">
        <v>22</v>
      </c>
      <c r="E182" s="521">
        <v>18</v>
      </c>
      <c r="F182" s="428">
        <f t="shared" si="10"/>
        <v>0.286</v>
      </c>
      <c r="G182" s="428">
        <f t="shared" si="11"/>
        <v>0.818</v>
      </c>
      <c r="H182" s="555" t="str">
        <f t="shared" si="12"/>
        <v>是</v>
      </c>
      <c r="I182" s="558" t="str">
        <f t="shared" si="13"/>
        <v>项</v>
      </c>
    </row>
    <row r="183" ht="34.9" customHeight="1" spans="1:9">
      <c r="A183" s="556" t="s">
        <v>520</v>
      </c>
      <c r="B183" s="199" t="s">
        <v>521</v>
      </c>
      <c r="C183" s="203">
        <v>80</v>
      </c>
      <c r="D183" s="330">
        <v>18</v>
      </c>
      <c r="E183" s="521">
        <v>52</v>
      </c>
      <c r="F183" s="428">
        <f t="shared" si="10"/>
        <v>-0.35</v>
      </c>
      <c r="G183" s="428">
        <f t="shared" si="11"/>
        <v>2.889</v>
      </c>
      <c r="H183" s="555" t="str">
        <f t="shared" si="12"/>
        <v>是</v>
      </c>
      <c r="I183" s="558" t="str">
        <f t="shared" si="13"/>
        <v>项</v>
      </c>
    </row>
    <row r="184" ht="34.9" customHeight="1" spans="1:9">
      <c r="A184" s="556" t="s">
        <v>522</v>
      </c>
      <c r="B184" s="199" t="s">
        <v>523</v>
      </c>
      <c r="C184" s="330">
        <f>SUM(C185:C190)</f>
        <v>1565</v>
      </c>
      <c r="D184" s="330">
        <f>SUM(D185:D190)</f>
        <v>1679</v>
      </c>
      <c r="E184" s="203">
        <f>SUM(E185:E190)</f>
        <v>1561</v>
      </c>
      <c r="F184" s="428">
        <f t="shared" si="10"/>
        <v>-0.003</v>
      </c>
      <c r="G184" s="428">
        <f t="shared" si="11"/>
        <v>0.93</v>
      </c>
      <c r="H184" s="555" t="str">
        <f t="shared" si="12"/>
        <v>是</v>
      </c>
      <c r="I184" s="558" t="str">
        <f t="shared" si="13"/>
        <v>款</v>
      </c>
    </row>
    <row r="185" ht="34.9" customHeight="1" spans="1:9">
      <c r="A185" s="556" t="s">
        <v>524</v>
      </c>
      <c r="B185" s="199" t="s">
        <v>249</v>
      </c>
      <c r="C185" s="203">
        <v>1417</v>
      </c>
      <c r="D185" s="330">
        <v>1522</v>
      </c>
      <c r="E185" s="521">
        <v>1485</v>
      </c>
      <c r="F185" s="428">
        <f t="shared" si="10"/>
        <v>0.048</v>
      </c>
      <c r="G185" s="428">
        <f t="shared" si="11"/>
        <v>0.976</v>
      </c>
      <c r="H185" s="555" t="str">
        <f t="shared" si="12"/>
        <v>是</v>
      </c>
      <c r="I185" s="558" t="str">
        <f t="shared" si="13"/>
        <v>项</v>
      </c>
    </row>
    <row r="186" ht="34.9" customHeight="1" spans="1:9">
      <c r="A186" s="556" t="s">
        <v>525</v>
      </c>
      <c r="B186" s="199" t="s">
        <v>251</v>
      </c>
      <c r="C186" s="203">
        <v>104</v>
      </c>
      <c r="D186" s="330">
        <v>100</v>
      </c>
      <c r="E186" s="521">
        <v>15</v>
      </c>
      <c r="F186" s="428">
        <f t="shared" si="10"/>
        <v>-0.856</v>
      </c>
      <c r="G186" s="428">
        <f t="shared" si="11"/>
        <v>0.15</v>
      </c>
      <c r="H186" s="555" t="str">
        <f t="shared" si="12"/>
        <v>是</v>
      </c>
      <c r="I186" s="558" t="str">
        <f t="shared" si="13"/>
        <v>项</v>
      </c>
    </row>
    <row r="187" ht="34.9" customHeight="1" spans="1:9">
      <c r="A187" s="556" t="s">
        <v>526</v>
      </c>
      <c r="B187" s="199" t="s">
        <v>253</v>
      </c>
      <c r="C187" s="203">
        <v>0</v>
      </c>
      <c r="D187" s="330"/>
      <c r="E187" s="521"/>
      <c r="F187" s="428" t="str">
        <f t="shared" si="10"/>
        <v/>
      </c>
      <c r="G187" s="428" t="str">
        <f t="shared" si="11"/>
        <v/>
      </c>
      <c r="H187" s="555" t="str">
        <f t="shared" si="12"/>
        <v>否</v>
      </c>
      <c r="I187" s="558" t="str">
        <f t="shared" si="13"/>
        <v>项</v>
      </c>
    </row>
    <row r="188" ht="34.9" customHeight="1" spans="1:9">
      <c r="A188" s="556" t="s">
        <v>527</v>
      </c>
      <c r="B188" s="199" t="s">
        <v>528</v>
      </c>
      <c r="C188" s="203">
        <v>0</v>
      </c>
      <c r="D188" s="330">
        <v>10</v>
      </c>
      <c r="E188" s="521">
        <v>10</v>
      </c>
      <c r="F188" s="428" t="str">
        <f t="shared" si="10"/>
        <v/>
      </c>
      <c r="G188" s="428">
        <f t="shared" si="11"/>
        <v>1</v>
      </c>
      <c r="H188" s="555" t="str">
        <f t="shared" si="12"/>
        <v>是</v>
      </c>
      <c r="I188" s="558" t="str">
        <f t="shared" si="13"/>
        <v>项</v>
      </c>
    </row>
    <row r="189" ht="34.9" customHeight="1" spans="1:9">
      <c r="A189" s="556" t="s">
        <v>529</v>
      </c>
      <c r="B189" s="199" t="s">
        <v>267</v>
      </c>
      <c r="C189" s="203">
        <v>44</v>
      </c>
      <c r="D189" s="330">
        <v>47</v>
      </c>
      <c r="E189" s="521">
        <v>51</v>
      </c>
      <c r="F189" s="428">
        <f t="shared" si="10"/>
        <v>0.159</v>
      </c>
      <c r="G189" s="428">
        <f t="shared" si="11"/>
        <v>1.085</v>
      </c>
      <c r="H189" s="555" t="str">
        <f t="shared" si="12"/>
        <v>是</v>
      </c>
      <c r="I189" s="558" t="str">
        <f t="shared" si="13"/>
        <v>项</v>
      </c>
    </row>
    <row r="190" ht="34.9" customHeight="1" spans="1:13">
      <c r="A190" s="556" t="s">
        <v>530</v>
      </c>
      <c r="B190" s="199" t="s">
        <v>531</v>
      </c>
      <c r="C190" s="203">
        <v>0</v>
      </c>
      <c r="D190" s="330"/>
      <c r="E190" s="203">
        <v>0</v>
      </c>
      <c r="F190" s="428" t="str">
        <f t="shared" si="10"/>
        <v/>
      </c>
      <c r="G190" s="428" t="str">
        <f t="shared" si="11"/>
        <v/>
      </c>
      <c r="H190" s="555" t="str">
        <f t="shared" si="12"/>
        <v>否</v>
      </c>
      <c r="I190" s="558" t="str">
        <f t="shared" si="13"/>
        <v>项</v>
      </c>
      <c r="J190" s="563"/>
      <c r="K190" s="563"/>
      <c r="L190" s="563"/>
      <c r="M190" s="563"/>
    </row>
    <row r="191" ht="34.9" customHeight="1" spans="1:13">
      <c r="A191" s="556" t="s">
        <v>532</v>
      </c>
      <c r="B191" s="199" t="s">
        <v>533</v>
      </c>
      <c r="C191" s="330">
        <f>SUM(C192:C197)</f>
        <v>592</v>
      </c>
      <c r="D191" s="330">
        <f>SUM(D192:D197)</f>
        <v>592</v>
      </c>
      <c r="E191" s="330">
        <f>SUM(E192:E197)</f>
        <v>551</v>
      </c>
      <c r="F191" s="428">
        <f t="shared" si="10"/>
        <v>-0.069</v>
      </c>
      <c r="G191" s="428">
        <f t="shared" si="11"/>
        <v>0.931</v>
      </c>
      <c r="H191" s="555" t="str">
        <f t="shared" si="12"/>
        <v>是</v>
      </c>
      <c r="I191" s="558" t="str">
        <f t="shared" si="13"/>
        <v>款</v>
      </c>
      <c r="J191" s="564"/>
      <c r="K191" s="565"/>
      <c r="L191" s="565"/>
      <c r="M191" s="565"/>
    </row>
    <row r="192" ht="34.9" customHeight="1" spans="1:13">
      <c r="A192" s="556" t="s">
        <v>534</v>
      </c>
      <c r="B192" s="199" t="s">
        <v>249</v>
      </c>
      <c r="C192" s="330">
        <v>343</v>
      </c>
      <c r="D192" s="330">
        <v>364</v>
      </c>
      <c r="E192" s="521">
        <v>363</v>
      </c>
      <c r="F192" s="428">
        <f t="shared" si="10"/>
        <v>0.058</v>
      </c>
      <c r="G192" s="428">
        <f t="shared" si="11"/>
        <v>0.997</v>
      </c>
      <c r="H192" s="555" t="str">
        <f t="shared" si="12"/>
        <v>是</v>
      </c>
      <c r="I192" s="558" t="str">
        <f t="shared" si="13"/>
        <v>项</v>
      </c>
      <c r="J192" s="564"/>
      <c r="K192" s="565"/>
      <c r="L192" s="565"/>
      <c r="M192" s="565"/>
    </row>
    <row r="193" ht="34.9" customHeight="1" spans="1:13">
      <c r="A193" s="556" t="s">
        <v>535</v>
      </c>
      <c r="B193" s="199" t="s">
        <v>251</v>
      </c>
      <c r="C193" s="330">
        <v>152</v>
      </c>
      <c r="D193" s="330">
        <v>140</v>
      </c>
      <c r="E193" s="521">
        <v>94</v>
      </c>
      <c r="F193" s="428">
        <f t="shared" si="10"/>
        <v>-0.382</v>
      </c>
      <c r="G193" s="428">
        <f t="shared" si="11"/>
        <v>0.671</v>
      </c>
      <c r="H193" s="555" t="str">
        <f t="shared" si="12"/>
        <v>是</v>
      </c>
      <c r="I193" s="558" t="str">
        <f t="shared" si="13"/>
        <v>项</v>
      </c>
      <c r="J193" s="564"/>
      <c r="K193" s="565"/>
      <c r="L193" s="565"/>
      <c r="M193" s="565"/>
    </row>
    <row r="194" ht="34.9" customHeight="1" spans="1:13">
      <c r="A194" s="556" t="s">
        <v>536</v>
      </c>
      <c r="B194" s="199" t="s">
        <v>253</v>
      </c>
      <c r="C194" s="330">
        <v>0</v>
      </c>
      <c r="D194" s="330"/>
      <c r="E194" s="521"/>
      <c r="F194" s="428" t="str">
        <f t="shared" si="10"/>
        <v/>
      </c>
      <c r="G194" s="428" t="str">
        <f t="shared" si="11"/>
        <v/>
      </c>
      <c r="H194" s="555" t="str">
        <f t="shared" si="12"/>
        <v>否</v>
      </c>
      <c r="I194" s="558" t="str">
        <f t="shared" si="13"/>
        <v>项</v>
      </c>
      <c r="J194" s="564"/>
      <c r="K194" s="565"/>
      <c r="L194" s="565"/>
      <c r="M194" s="565"/>
    </row>
    <row r="195" ht="34.9" customHeight="1" spans="1:13">
      <c r="A195" s="556" t="s">
        <v>537</v>
      </c>
      <c r="B195" s="199" t="s">
        <v>538</v>
      </c>
      <c r="C195" s="330">
        <v>0</v>
      </c>
      <c r="D195" s="330"/>
      <c r="E195" s="521"/>
      <c r="F195" s="428" t="str">
        <f t="shared" si="10"/>
        <v/>
      </c>
      <c r="G195" s="428" t="str">
        <f t="shared" si="11"/>
        <v/>
      </c>
      <c r="H195" s="555" t="str">
        <f t="shared" si="12"/>
        <v>否</v>
      </c>
      <c r="I195" s="558" t="str">
        <f t="shared" si="13"/>
        <v>项</v>
      </c>
      <c r="J195" s="564"/>
      <c r="K195" s="565"/>
      <c r="L195" s="565"/>
      <c r="M195" s="565"/>
    </row>
    <row r="196" ht="34.9" customHeight="1" spans="1:13">
      <c r="A196" s="556" t="s">
        <v>539</v>
      </c>
      <c r="B196" s="199" t="s">
        <v>267</v>
      </c>
      <c r="C196" s="330">
        <v>79</v>
      </c>
      <c r="D196" s="330">
        <v>80</v>
      </c>
      <c r="E196" s="521">
        <v>73</v>
      </c>
      <c r="F196" s="428">
        <f t="shared" si="10"/>
        <v>-0.076</v>
      </c>
      <c r="G196" s="428">
        <f t="shared" si="11"/>
        <v>0.913</v>
      </c>
      <c r="H196" s="555" t="str">
        <f t="shared" si="12"/>
        <v>是</v>
      </c>
      <c r="I196" s="558" t="str">
        <f t="shared" si="13"/>
        <v>项</v>
      </c>
      <c r="J196" s="564"/>
      <c r="K196" s="565"/>
      <c r="L196" s="565"/>
      <c r="M196" s="565"/>
    </row>
    <row r="197" ht="34.9" customHeight="1" spans="1:13">
      <c r="A197" s="556" t="s">
        <v>540</v>
      </c>
      <c r="B197" s="199" t="s">
        <v>541</v>
      </c>
      <c r="C197" s="330">
        <v>18</v>
      </c>
      <c r="D197" s="330">
        <v>8</v>
      </c>
      <c r="E197" s="521">
        <v>21</v>
      </c>
      <c r="F197" s="428">
        <f t="shared" si="10"/>
        <v>0.167</v>
      </c>
      <c r="G197" s="428">
        <f t="shared" si="11"/>
        <v>2.625</v>
      </c>
      <c r="H197" s="555" t="str">
        <f t="shared" ref="H197:H246" si="14">IF(LEN(A197)=3,"是",IF(B197&lt;&gt;"",IF(SUM(C197:E197)&lt;&gt;0,"是","否"),"是"))</f>
        <v>是</v>
      </c>
      <c r="I197" s="558" t="str">
        <f t="shared" ref="I197:I246" si="15">IF(LEN(A197)=3,"类",IF(LEN(A197)=5,"款","项"))</f>
        <v>项</v>
      </c>
      <c r="J197" s="564"/>
      <c r="K197" s="565"/>
      <c r="L197" s="565"/>
      <c r="M197" s="565"/>
    </row>
    <row r="198" ht="34.9" customHeight="1" spans="1:13">
      <c r="A198" s="556" t="s">
        <v>542</v>
      </c>
      <c r="B198" s="199" t="s">
        <v>543</v>
      </c>
      <c r="C198" s="330">
        <f>SUM(C199:C204)</f>
        <v>705</v>
      </c>
      <c r="D198" s="330">
        <f>SUM(D199:D204)</f>
        <v>554</v>
      </c>
      <c r="E198" s="203">
        <f>SUM(E199:E204)</f>
        <v>523</v>
      </c>
      <c r="F198" s="428">
        <f t="shared" ref="F198:F261" si="16">IF(C198&lt;&gt;0,E198/C198-1,"")</f>
        <v>-0.258</v>
      </c>
      <c r="G198" s="428">
        <f t="shared" ref="G198:G261" si="17">IF(D198&lt;&gt;0,E198/D198,"")</f>
        <v>0.944</v>
      </c>
      <c r="H198" s="555" t="str">
        <f t="shared" si="14"/>
        <v>是</v>
      </c>
      <c r="I198" s="558" t="str">
        <f t="shared" si="15"/>
        <v>款</v>
      </c>
      <c r="J198" s="564"/>
      <c r="K198" s="565"/>
      <c r="L198" s="565"/>
      <c r="M198" s="565"/>
    </row>
    <row r="199" ht="34.9" customHeight="1" spans="1:13">
      <c r="A199" s="556" t="s">
        <v>544</v>
      </c>
      <c r="B199" s="199" t="s">
        <v>249</v>
      </c>
      <c r="C199" s="203">
        <v>228</v>
      </c>
      <c r="D199" s="330">
        <v>238</v>
      </c>
      <c r="E199" s="521">
        <v>232</v>
      </c>
      <c r="F199" s="428">
        <f t="shared" si="16"/>
        <v>0.018</v>
      </c>
      <c r="G199" s="428">
        <f t="shared" si="17"/>
        <v>0.975</v>
      </c>
      <c r="H199" s="555" t="str">
        <f t="shared" si="14"/>
        <v>是</v>
      </c>
      <c r="I199" s="558" t="str">
        <f t="shared" si="15"/>
        <v>项</v>
      </c>
      <c r="J199" s="564"/>
      <c r="K199" s="565"/>
      <c r="L199" s="565"/>
      <c r="M199" s="565"/>
    </row>
    <row r="200" s="421" customFormat="1" ht="34.9" customHeight="1" spans="1:13">
      <c r="A200" s="556" t="s">
        <v>545</v>
      </c>
      <c r="B200" s="199" t="s">
        <v>251</v>
      </c>
      <c r="C200" s="203">
        <v>193</v>
      </c>
      <c r="D200" s="330">
        <v>50</v>
      </c>
      <c r="E200" s="521">
        <v>52</v>
      </c>
      <c r="F200" s="428">
        <f t="shared" si="16"/>
        <v>-0.731</v>
      </c>
      <c r="G200" s="428">
        <f t="shared" si="17"/>
        <v>1.04</v>
      </c>
      <c r="H200" s="555" t="str">
        <f t="shared" si="14"/>
        <v>是</v>
      </c>
      <c r="I200" s="558" t="str">
        <f t="shared" si="15"/>
        <v>项</v>
      </c>
      <c r="J200" s="564"/>
      <c r="K200" s="567"/>
      <c r="L200" s="567"/>
      <c r="M200" s="567"/>
    </row>
    <row r="201" ht="34.9" customHeight="1" spans="1:13">
      <c r="A201" s="556" t="s">
        <v>546</v>
      </c>
      <c r="B201" s="199" t="s">
        <v>253</v>
      </c>
      <c r="C201" s="203">
        <v>0</v>
      </c>
      <c r="D201" s="330"/>
      <c r="E201" s="521"/>
      <c r="F201" s="428" t="str">
        <f t="shared" si="16"/>
        <v/>
      </c>
      <c r="G201" s="428" t="str">
        <f t="shared" si="17"/>
        <v/>
      </c>
      <c r="H201" s="555" t="str">
        <f t="shared" si="14"/>
        <v>否</v>
      </c>
      <c r="I201" s="558" t="str">
        <f t="shared" si="15"/>
        <v>项</v>
      </c>
      <c r="J201" s="564"/>
      <c r="K201" s="565"/>
      <c r="L201" s="565"/>
      <c r="M201" s="565"/>
    </row>
    <row r="202" ht="34.9" customHeight="1" spans="1:9">
      <c r="A202" s="556" t="s">
        <v>547</v>
      </c>
      <c r="B202" s="199" t="s">
        <v>548</v>
      </c>
      <c r="C202" s="203">
        <v>0</v>
      </c>
      <c r="D202" s="330"/>
      <c r="E202" s="521"/>
      <c r="F202" s="428" t="str">
        <f t="shared" si="16"/>
        <v/>
      </c>
      <c r="G202" s="428" t="str">
        <f t="shared" si="17"/>
        <v/>
      </c>
      <c r="H202" s="555" t="str">
        <f t="shared" si="14"/>
        <v>否</v>
      </c>
      <c r="I202" s="558" t="str">
        <f t="shared" si="15"/>
        <v>项</v>
      </c>
    </row>
    <row r="203" ht="34.9" customHeight="1" spans="1:9">
      <c r="A203" s="556" t="s">
        <v>549</v>
      </c>
      <c r="B203" s="199" t="s">
        <v>267</v>
      </c>
      <c r="C203" s="203">
        <v>260</v>
      </c>
      <c r="D203" s="330">
        <v>265</v>
      </c>
      <c r="E203" s="521">
        <v>256</v>
      </c>
      <c r="F203" s="428">
        <f t="shared" si="16"/>
        <v>-0.015</v>
      </c>
      <c r="G203" s="428">
        <f t="shared" si="17"/>
        <v>0.966</v>
      </c>
      <c r="H203" s="555" t="str">
        <f t="shared" si="14"/>
        <v>是</v>
      </c>
      <c r="I203" s="558" t="str">
        <f t="shared" si="15"/>
        <v>项</v>
      </c>
    </row>
    <row r="204" ht="34.9" customHeight="1" spans="1:9">
      <c r="A204" s="556" t="s">
        <v>550</v>
      </c>
      <c r="B204" s="199" t="s">
        <v>551</v>
      </c>
      <c r="C204" s="203">
        <v>24</v>
      </c>
      <c r="D204" s="330">
        <v>1</v>
      </c>
      <c r="E204" s="521">
        <v>-17</v>
      </c>
      <c r="F204" s="428">
        <f t="shared" si="16"/>
        <v>-1.708</v>
      </c>
      <c r="G204" s="428">
        <f t="shared" si="17"/>
        <v>-17</v>
      </c>
      <c r="H204" s="555" t="str">
        <f t="shared" si="14"/>
        <v>是</v>
      </c>
      <c r="I204" s="558" t="str">
        <f t="shared" si="15"/>
        <v>项</v>
      </c>
    </row>
    <row r="205" ht="33" customHeight="1" spans="1:9">
      <c r="A205" s="556" t="s">
        <v>552</v>
      </c>
      <c r="B205" s="199" t="s">
        <v>553</v>
      </c>
      <c r="C205" s="330">
        <f>SUM(C206:C212)</f>
        <v>119</v>
      </c>
      <c r="D205" s="330">
        <f>SUM(D206:D212)</f>
        <v>106</v>
      </c>
      <c r="E205" s="330">
        <f>SUM(E206:E212)</f>
        <v>176</v>
      </c>
      <c r="F205" s="428">
        <f t="shared" si="16"/>
        <v>0.479</v>
      </c>
      <c r="G205" s="428">
        <f t="shared" si="17"/>
        <v>1.66</v>
      </c>
      <c r="H205" s="555" t="str">
        <f t="shared" si="14"/>
        <v>是</v>
      </c>
      <c r="I205" s="558" t="str">
        <f t="shared" si="15"/>
        <v>款</v>
      </c>
    </row>
    <row r="206" ht="34.9" customHeight="1" spans="1:9">
      <c r="A206" s="556" t="s">
        <v>554</v>
      </c>
      <c r="B206" s="199" t="s">
        <v>249</v>
      </c>
      <c r="C206" s="330">
        <v>97</v>
      </c>
      <c r="D206" s="330">
        <v>90</v>
      </c>
      <c r="E206" s="521">
        <v>157</v>
      </c>
      <c r="F206" s="428">
        <f t="shared" si="16"/>
        <v>0.619</v>
      </c>
      <c r="G206" s="428">
        <f t="shared" si="17"/>
        <v>1.744</v>
      </c>
      <c r="H206" s="555" t="str">
        <f t="shared" si="14"/>
        <v>是</v>
      </c>
      <c r="I206" s="558" t="str">
        <f t="shared" si="15"/>
        <v>项</v>
      </c>
    </row>
    <row r="207" ht="34.9" customHeight="1" spans="1:9">
      <c r="A207" s="556" t="s">
        <v>555</v>
      </c>
      <c r="B207" s="199" t="s">
        <v>251</v>
      </c>
      <c r="C207" s="330">
        <v>3</v>
      </c>
      <c r="D207" s="330">
        <v>1</v>
      </c>
      <c r="E207" s="521">
        <v>3</v>
      </c>
      <c r="F207" s="428">
        <f t="shared" si="16"/>
        <v>0</v>
      </c>
      <c r="G207" s="428">
        <f t="shared" si="17"/>
        <v>3</v>
      </c>
      <c r="H207" s="555" t="str">
        <f t="shared" si="14"/>
        <v>是</v>
      </c>
      <c r="I207" s="558" t="str">
        <f t="shared" si="15"/>
        <v>项</v>
      </c>
    </row>
    <row r="208" ht="34.9" customHeight="1" spans="1:9">
      <c r="A208" s="556" t="s">
        <v>556</v>
      </c>
      <c r="B208" s="199" t="s">
        <v>253</v>
      </c>
      <c r="C208" s="330">
        <v>0</v>
      </c>
      <c r="D208" s="330"/>
      <c r="E208" s="521"/>
      <c r="F208" s="428" t="str">
        <f t="shared" si="16"/>
        <v/>
      </c>
      <c r="G208" s="428" t="str">
        <f t="shared" si="17"/>
        <v/>
      </c>
      <c r="H208" s="555" t="str">
        <f t="shared" si="14"/>
        <v>否</v>
      </c>
      <c r="I208" s="558" t="str">
        <f t="shared" si="15"/>
        <v>项</v>
      </c>
    </row>
    <row r="209" ht="34.9" customHeight="1" spans="1:9">
      <c r="A209" s="556" t="s">
        <v>557</v>
      </c>
      <c r="B209" s="199" t="s">
        <v>558</v>
      </c>
      <c r="C209" s="330">
        <v>0</v>
      </c>
      <c r="D209" s="330"/>
      <c r="E209" s="521">
        <v>1</v>
      </c>
      <c r="F209" s="428" t="str">
        <f t="shared" si="16"/>
        <v/>
      </c>
      <c r="G209" s="428" t="str">
        <f t="shared" si="17"/>
        <v/>
      </c>
      <c r="H209" s="555" t="str">
        <f t="shared" si="14"/>
        <v>是</v>
      </c>
      <c r="I209" s="558" t="str">
        <f t="shared" si="15"/>
        <v>项</v>
      </c>
    </row>
    <row r="210" ht="34.9" customHeight="1" spans="1:9">
      <c r="A210" s="556" t="s">
        <v>559</v>
      </c>
      <c r="B210" s="199" t="s">
        <v>560</v>
      </c>
      <c r="C210" s="330">
        <v>2</v>
      </c>
      <c r="D210" s="330">
        <v>5</v>
      </c>
      <c r="E210" s="521">
        <v>3</v>
      </c>
      <c r="F210" s="428">
        <f t="shared" si="16"/>
        <v>0.5</v>
      </c>
      <c r="G210" s="428">
        <f t="shared" si="17"/>
        <v>0.6</v>
      </c>
      <c r="H210" s="555" t="str">
        <f t="shared" si="14"/>
        <v>是</v>
      </c>
      <c r="I210" s="558" t="str">
        <f t="shared" si="15"/>
        <v>项</v>
      </c>
    </row>
    <row r="211" ht="34.9" customHeight="1" spans="1:9">
      <c r="A211" s="556" t="s">
        <v>561</v>
      </c>
      <c r="B211" s="199" t="s">
        <v>267</v>
      </c>
      <c r="C211" s="330">
        <v>0</v>
      </c>
      <c r="D211" s="330"/>
      <c r="E211" s="521"/>
      <c r="F211" s="428" t="str">
        <f t="shared" si="16"/>
        <v/>
      </c>
      <c r="G211" s="428" t="str">
        <f t="shared" si="17"/>
        <v/>
      </c>
      <c r="H211" s="555" t="str">
        <f t="shared" si="14"/>
        <v>否</v>
      </c>
      <c r="I211" s="558" t="str">
        <f t="shared" si="15"/>
        <v>项</v>
      </c>
    </row>
    <row r="212" ht="34.9" customHeight="1" spans="1:9">
      <c r="A212" s="556" t="s">
        <v>562</v>
      </c>
      <c r="B212" s="199" t="s">
        <v>563</v>
      </c>
      <c r="C212" s="330">
        <v>17</v>
      </c>
      <c r="D212" s="330">
        <v>10</v>
      </c>
      <c r="E212" s="521">
        <v>12</v>
      </c>
      <c r="F212" s="428">
        <f t="shared" si="16"/>
        <v>-0.294</v>
      </c>
      <c r="G212" s="428">
        <f t="shared" si="17"/>
        <v>1.2</v>
      </c>
      <c r="H212" s="555" t="str">
        <f t="shared" si="14"/>
        <v>是</v>
      </c>
      <c r="I212" s="558" t="str">
        <f t="shared" si="15"/>
        <v>项</v>
      </c>
    </row>
    <row r="213" ht="34.9" customHeight="1" spans="1:9">
      <c r="A213" s="556" t="s">
        <v>564</v>
      </c>
      <c r="B213" s="199" t="s">
        <v>565</v>
      </c>
      <c r="C213" s="330">
        <f>SUM(C214:C218)</f>
        <v>0</v>
      </c>
      <c r="D213" s="330"/>
      <c r="E213" s="330"/>
      <c r="F213" s="428" t="str">
        <f t="shared" si="16"/>
        <v/>
      </c>
      <c r="G213" s="428" t="str">
        <f t="shared" si="17"/>
        <v/>
      </c>
      <c r="H213" s="555" t="str">
        <f t="shared" si="14"/>
        <v>否</v>
      </c>
      <c r="I213" s="558" t="str">
        <f t="shared" si="15"/>
        <v>款</v>
      </c>
    </row>
    <row r="214" ht="34.9" customHeight="1" spans="1:9">
      <c r="A214" s="556" t="s">
        <v>566</v>
      </c>
      <c r="B214" s="199" t="s">
        <v>249</v>
      </c>
      <c r="C214" s="330"/>
      <c r="D214" s="330"/>
      <c r="E214" s="330"/>
      <c r="F214" s="428" t="str">
        <f t="shared" si="16"/>
        <v/>
      </c>
      <c r="G214" s="428" t="str">
        <f t="shared" si="17"/>
        <v/>
      </c>
      <c r="H214" s="555" t="str">
        <f t="shared" si="14"/>
        <v>否</v>
      </c>
      <c r="I214" s="558" t="str">
        <f t="shared" si="15"/>
        <v>项</v>
      </c>
    </row>
    <row r="215" ht="34.9" customHeight="1" spans="1:9">
      <c r="A215" s="556" t="s">
        <v>567</v>
      </c>
      <c r="B215" s="199" t="s">
        <v>251</v>
      </c>
      <c r="C215" s="330"/>
      <c r="D215" s="330"/>
      <c r="E215" s="330"/>
      <c r="F215" s="428" t="str">
        <f t="shared" si="16"/>
        <v/>
      </c>
      <c r="G215" s="428" t="str">
        <f t="shared" si="17"/>
        <v/>
      </c>
      <c r="H215" s="555" t="str">
        <f t="shared" si="14"/>
        <v>否</v>
      </c>
      <c r="I215" s="558" t="str">
        <f t="shared" si="15"/>
        <v>项</v>
      </c>
    </row>
    <row r="216" ht="34.9" customHeight="1" spans="1:9">
      <c r="A216" s="556" t="s">
        <v>568</v>
      </c>
      <c r="B216" s="199" t="s">
        <v>253</v>
      </c>
      <c r="C216" s="330"/>
      <c r="D216" s="330"/>
      <c r="E216" s="330"/>
      <c r="F216" s="428" t="str">
        <f t="shared" si="16"/>
        <v/>
      </c>
      <c r="G216" s="428" t="str">
        <f t="shared" si="17"/>
        <v/>
      </c>
      <c r="H216" s="555" t="str">
        <f t="shared" si="14"/>
        <v>否</v>
      </c>
      <c r="I216" s="558" t="str">
        <f t="shared" si="15"/>
        <v>项</v>
      </c>
    </row>
    <row r="217" ht="34.9" customHeight="1" spans="1:9">
      <c r="A217" s="556" t="s">
        <v>569</v>
      </c>
      <c r="B217" s="199" t="s">
        <v>267</v>
      </c>
      <c r="C217" s="330"/>
      <c r="D217" s="330"/>
      <c r="E217" s="330"/>
      <c r="F217" s="428" t="str">
        <f t="shared" si="16"/>
        <v/>
      </c>
      <c r="G217" s="428" t="str">
        <f t="shared" si="17"/>
        <v/>
      </c>
      <c r="H217" s="555" t="str">
        <f t="shared" si="14"/>
        <v>否</v>
      </c>
      <c r="I217" s="558" t="str">
        <f t="shared" si="15"/>
        <v>项</v>
      </c>
    </row>
    <row r="218" ht="34.9" customHeight="1" spans="1:9">
      <c r="A218" s="556" t="s">
        <v>570</v>
      </c>
      <c r="B218" s="199" t="s">
        <v>571</v>
      </c>
      <c r="C218" s="330"/>
      <c r="D218" s="330"/>
      <c r="E218" s="330"/>
      <c r="F218" s="428" t="str">
        <f t="shared" si="16"/>
        <v/>
      </c>
      <c r="G218" s="428" t="str">
        <f t="shared" si="17"/>
        <v/>
      </c>
      <c r="H218" s="555" t="str">
        <f t="shared" si="14"/>
        <v>否</v>
      </c>
      <c r="I218" s="558" t="str">
        <f t="shared" si="15"/>
        <v>项</v>
      </c>
    </row>
    <row r="219" ht="34.9" customHeight="1" spans="1:9">
      <c r="A219" s="556" t="s">
        <v>572</v>
      </c>
      <c r="B219" s="199" t="s">
        <v>573</v>
      </c>
      <c r="C219" s="330">
        <f>SUM(C220:C224)</f>
        <v>0</v>
      </c>
      <c r="D219" s="330">
        <f>SUM(D220:D224)</f>
        <v>0</v>
      </c>
      <c r="E219" s="330"/>
      <c r="F219" s="428" t="str">
        <f t="shared" si="16"/>
        <v/>
      </c>
      <c r="G219" s="428" t="str">
        <f t="shared" si="17"/>
        <v/>
      </c>
      <c r="H219" s="555" t="str">
        <f t="shared" si="14"/>
        <v>否</v>
      </c>
      <c r="I219" s="558" t="str">
        <f t="shared" si="15"/>
        <v>款</v>
      </c>
    </row>
    <row r="220" ht="34.9" customHeight="1" spans="1:9">
      <c r="A220" s="556" t="s">
        <v>574</v>
      </c>
      <c r="B220" s="199" t="s">
        <v>249</v>
      </c>
      <c r="C220" s="330"/>
      <c r="D220" s="330"/>
      <c r="E220" s="330"/>
      <c r="F220" s="428" t="str">
        <f t="shared" si="16"/>
        <v/>
      </c>
      <c r="G220" s="428" t="str">
        <f t="shared" si="17"/>
        <v/>
      </c>
      <c r="H220" s="555" t="str">
        <f t="shared" si="14"/>
        <v>否</v>
      </c>
      <c r="I220" s="558" t="str">
        <f t="shared" si="15"/>
        <v>项</v>
      </c>
    </row>
    <row r="221" ht="34.9" customHeight="1" spans="1:9">
      <c r="A221" s="556" t="s">
        <v>575</v>
      </c>
      <c r="B221" s="199" t="s">
        <v>251</v>
      </c>
      <c r="C221" s="330"/>
      <c r="D221" s="330"/>
      <c r="E221" s="330"/>
      <c r="F221" s="428" t="str">
        <f t="shared" si="16"/>
        <v/>
      </c>
      <c r="G221" s="428" t="str">
        <f t="shared" si="17"/>
        <v/>
      </c>
      <c r="H221" s="555" t="str">
        <f t="shared" si="14"/>
        <v>否</v>
      </c>
      <c r="I221" s="558" t="str">
        <f t="shared" si="15"/>
        <v>项</v>
      </c>
    </row>
    <row r="222" ht="34.9" customHeight="1" spans="1:9">
      <c r="A222" s="556" t="s">
        <v>576</v>
      </c>
      <c r="B222" s="199" t="s">
        <v>253</v>
      </c>
      <c r="C222" s="330"/>
      <c r="D222" s="330"/>
      <c r="E222" s="330"/>
      <c r="F222" s="428" t="str">
        <f t="shared" si="16"/>
        <v/>
      </c>
      <c r="G222" s="428" t="str">
        <f t="shared" si="17"/>
        <v/>
      </c>
      <c r="H222" s="555" t="str">
        <f t="shared" si="14"/>
        <v>否</v>
      </c>
      <c r="I222" s="558" t="str">
        <f t="shared" si="15"/>
        <v>项</v>
      </c>
    </row>
    <row r="223" ht="34.9" customHeight="1" spans="1:9">
      <c r="A223" s="556" t="s">
        <v>577</v>
      </c>
      <c r="B223" s="199" t="s">
        <v>267</v>
      </c>
      <c r="C223" s="330"/>
      <c r="D223" s="330"/>
      <c r="E223" s="330"/>
      <c r="F223" s="428" t="str">
        <f t="shared" si="16"/>
        <v/>
      </c>
      <c r="G223" s="428" t="str">
        <f t="shared" si="17"/>
        <v/>
      </c>
      <c r="H223" s="555" t="str">
        <f t="shared" si="14"/>
        <v>否</v>
      </c>
      <c r="I223" s="558" t="str">
        <f t="shared" si="15"/>
        <v>项</v>
      </c>
    </row>
    <row r="224" ht="34.9" customHeight="1" spans="1:9">
      <c r="A224" s="556" t="s">
        <v>578</v>
      </c>
      <c r="B224" s="199" t="s">
        <v>579</v>
      </c>
      <c r="C224" s="330"/>
      <c r="D224" s="330"/>
      <c r="E224" s="330"/>
      <c r="F224" s="428" t="str">
        <f t="shared" si="16"/>
        <v/>
      </c>
      <c r="G224" s="428" t="str">
        <f t="shared" si="17"/>
        <v/>
      </c>
      <c r="H224" s="555" t="str">
        <f t="shared" si="14"/>
        <v>否</v>
      </c>
      <c r="I224" s="558" t="str">
        <f t="shared" si="15"/>
        <v>项</v>
      </c>
    </row>
    <row r="225" ht="34.9" customHeight="1" spans="1:9">
      <c r="A225" s="556" t="s">
        <v>580</v>
      </c>
      <c r="B225" s="199" t="s">
        <v>581</v>
      </c>
      <c r="C225" s="330">
        <f>SUM(C226:C231)</f>
        <v>0</v>
      </c>
      <c r="D225" s="330"/>
      <c r="E225" s="330"/>
      <c r="F225" s="428" t="str">
        <f t="shared" si="16"/>
        <v/>
      </c>
      <c r="G225" s="428" t="str">
        <f t="shared" si="17"/>
        <v/>
      </c>
      <c r="H225" s="555" t="str">
        <f t="shared" si="14"/>
        <v>否</v>
      </c>
      <c r="I225" s="558" t="str">
        <f t="shared" si="15"/>
        <v>款</v>
      </c>
    </row>
    <row r="226" ht="34.9" customHeight="1" spans="1:9">
      <c r="A226" s="556" t="s">
        <v>582</v>
      </c>
      <c r="B226" s="199" t="s">
        <v>249</v>
      </c>
      <c r="C226" s="330"/>
      <c r="D226" s="330"/>
      <c r="E226" s="330"/>
      <c r="F226" s="428" t="str">
        <f t="shared" si="16"/>
        <v/>
      </c>
      <c r="G226" s="428" t="str">
        <f t="shared" si="17"/>
        <v/>
      </c>
      <c r="H226" s="555" t="str">
        <f t="shared" si="14"/>
        <v>否</v>
      </c>
      <c r="I226" s="558" t="str">
        <f t="shared" si="15"/>
        <v>项</v>
      </c>
    </row>
    <row r="227" ht="34.9" customHeight="1" spans="1:9">
      <c r="A227" s="556" t="s">
        <v>583</v>
      </c>
      <c r="B227" s="199" t="s">
        <v>251</v>
      </c>
      <c r="C227" s="330"/>
      <c r="D227" s="330"/>
      <c r="E227" s="330"/>
      <c r="F227" s="428" t="str">
        <f t="shared" si="16"/>
        <v/>
      </c>
      <c r="G227" s="428" t="str">
        <f t="shared" si="17"/>
        <v/>
      </c>
      <c r="H227" s="555" t="str">
        <f t="shared" si="14"/>
        <v>否</v>
      </c>
      <c r="I227" s="558" t="str">
        <f t="shared" si="15"/>
        <v>项</v>
      </c>
    </row>
    <row r="228" ht="34.9" customHeight="1" spans="1:9">
      <c r="A228" s="556" t="s">
        <v>584</v>
      </c>
      <c r="B228" s="199" t="s">
        <v>253</v>
      </c>
      <c r="C228" s="330"/>
      <c r="D228" s="330"/>
      <c r="E228" s="330"/>
      <c r="F228" s="428" t="str">
        <f t="shared" si="16"/>
        <v/>
      </c>
      <c r="G228" s="428" t="str">
        <f t="shared" si="17"/>
        <v/>
      </c>
      <c r="H228" s="555" t="str">
        <f t="shared" si="14"/>
        <v>否</v>
      </c>
      <c r="I228" s="558" t="str">
        <f t="shared" si="15"/>
        <v>项</v>
      </c>
    </row>
    <row r="229" ht="34.9" customHeight="1" spans="1:9">
      <c r="A229" s="556" t="s">
        <v>585</v>
      </c>
      <c r="B229" s="199" t="s">
        <v>586</v>
      </c>
      <c r="C229" s="330"/>
      <c r="D229" s="330"/>
      <c r="E229" s="330"/>
      <c r="F229" s="428" t="str">
        <f t="shared" si="16"/>
        <v/>
      </c>
      <c r="G229" s="428" t="str">
        <f t="shared" si="17"/>
        <v/>
      </c>
      <c r="H229" s="555" t="str">
        <f t="shared" si="14"/>
        <v>否</v>
      </c>
      <c r="I229" s="558" t="str">
        <f t="shared" si="15"/>
        <v>项</v>
      </c>
    </row>
    <row r="230" ht="34.9" customHeight="1" spans="1:9">
      <c r="A230" s="556" t="s">
        <v>587</v>
      </c>
      <c r="B230" s="199" t="s">
        <v>267</v>
      </c>
      <c r="C230" s="330"/>
      <c r="D230" s="330"/>
      <c r="E230" s="330"/>
      <c r="F230" s="428" t="str">
        <f t="shared" si="16"/>
        <v/>
      </c>
      <c r="G230" s="428" t="str">
        <f t="shared" si="17"/>
        <v/>
      </c>
      <c r="H230" s="555" t="str">
        <f t="shared" si="14"/>
        <v>否</v>
      </c>
      <c r="I230" s="558" t="str">
        <f t="shared" si="15"/>
        <v>项</v>
      </c>
    </row>
    <row r="231" ht="34.9" customHeight="1" spans="1:9">
      <c r="A231" s="556" t="s">
        <v>588</v>
      </c>
      <c r="B231" s="199" t="s">
        <v>589</v>
      </c>
      <c r="C231" s="330"/>
      <c r="D231" s="330"/>
      <c r="E231" s="330"/>
      <c r="F231" s="428" t="str">
        <f t="shared" si="16"/>
        <v/>
      </c>
      <c r="G231" s="428" t="str">
        <f t="shared" si="17"/>
        <v/>
      </c>
      <c r="H231" s="555" t="str">
        <f t="shared" si="14"/>
        <v>否</v>
      </c>
      <c r="I231" s="558" t="str">
        <f t="shared" si="15"/>
        <v>项</v>
      </c>
    </row>
    <row r="232" ht="34.9" customHeight="1" spans="1:9">
      <c r="A232" s="556" t="s">
        <v>590</v>
      </c>
      <c r="B232" s="199" t="s">
        <v>591</v>
      </c>
      <c r="C232" s="330">
        <f>SUM(C233:C246)</f>
        <v>845</v>
      </c>
      <c r="D232" s="330">
        <f>SUM(D233:D246)</f>
        <v>910</v>
      </c>
      <c r="E232" s="203">
        <f>SUM(E233:E246)</f>
        <v>895</v>
      </c>
      <c r="F232" s="428">
        <f t="shared" si="16"/>
        <v>0.059</v>
      </c>
      <c r="G232" s="428">
        <f t="shared" si="17"/>
        <v>0.984</v>
      </c>
      <c r="H232" s="555" t="str">
        <f t="shared" si="14"/>
        <v>是</v>
      </c>
      <c r="I232" s="558" t="str">
        <f t="shared" si="15"/>
        <v>款</v>
      </c>
    </row>
    <row r="233" ht="34.9" customHeight="1" spans="1:9">
      <c r="A233" s="556" t="s">
        <v>592</v>
      </c>
      <c r="B233" s="199" t="s">
        <v>249</v>
      </c>
      <c r="C233" s="203">
        <v>710</v>
      </c>
      <c r="D233" s="330">
        <v>731</v>
      </c>
      <c r="E233" s="521">
        <v>693</v>
      </c>
      <c r="F233" s="428">
        <f t="shared" si="16"/>
        <v>-0.024</v>
      </c>
      <c r="G233" s="428">
        <f t="shared" si="17"/>
        <v>0.948</v>
      </c>
      <c r="H233" s="555" t="str">
        <f t="shared" si="14"/>
        <v>是</v>
      </c>
      <c r="I233" s="558" t="str">
        <f t="shared" si="15"/>
        <v>项</v>
      </c>
    </row>
    <row r="234" s="421" customFormat="1" ht="34.9" customHeight="1" spans="1:9">
      <c r="A234" s="556" t="s">
        <v>593</v>
      </c>
      <c r="B234" s="199" t="s">
        <v>251</v>
      </c>
      <c r="C234" s="203">
        <v>0</v>
      </c>
      <c r="D234" s="330"/>
      <c r="E234" s="521">
        <v>20</v>
      </c>
      <c r="F234" s="428" t="str">
        <f t="shared" si="16"/>
        <v/>
      </c>
      <c r="G234" s="428" t="str">
        <f t="shared" si="17"/>
        <v/>
      </c>
      <c r="H234" s="555" t="str">
        <f t="shared" si="14"/>
        <v>是</v>
      </c>
      <c r="I234" s="558" t="str">
        <f t="shared" si="15"/>
        <v>项</v>
      </c>
    </row>
    <row r="235" ht="34.9" customHeight="1" spans="1:9">
      <c r="A235" s="556" t="s">
        <v>594</v>
      </c>
      <c r="B235" s="199" t="s">
        <v>253</v>
      </c>
      <c r="C235" s="203">
        <v>0</v>
      </c>
      <c r="D235" s="330"/>
      <c r="E235" s="521"/>
      <c r="F235" s="428" t="str">
        <f t="shared" si="16"/>
        <v/>
      </c>
      <c r="G235" s="428" t="str">
        <f t="shared" si="17"/>
        <v/>
      </c>
      <c r="H235" s="555" t="str">
        <f t="shared" si="14"/>
        <v>否</v>
      </c>
      <c r="I235" s="558" t="str">
        <f t="shared" si="15"/>
        <v>项</v>
      </c>
    </row>
    <row r="236" ht="34.9" customHeight="1" spans="1:9">
      <c r="A236" s="556" t="s">
        <v>595</v>
      </c>
      <c r="B236" s="199" t="s">
        <v>596</v>
      </c>
      <c r="C236" s="203">
        <v>0</v>
      </c>
      <c r="D236" s="330"/>
      <c r="E236" s="521"/>
      <c r="F236" s="428" t="str">
        <f t="shared" si="16"/>
        <v/>
      </c>
      <c r="G236" s="428" t="str">
        <f t="shared" si="17"/>
        <v/>
      </c>
      <c r="H236" s="555" t="str">
        <f t="shared" si="14"/>
        <v>否</v>
      </c>
      <c r="I236" s="558" t="str">
        <f t="shared" si="15"/>
        <v>项</v>
      </c>
    </row>
    <row r="237" ht="34.9" customHeight="1" spans="1:9">
      <c r="A237" s="556" t="s">
        <v>597</v>
      </c>
      <c r="B237" s="199" t="s">
        <v>598</v>
      </c>
      <c r="C237" s="203">
        <v>0</v>
      </c>
      <c r="D237" s="330"/>
      <c r="E237" s="521">
        <v>1</v>
      </c>
      <c r="F237" s="428" t="str">
        <f t="shared" si="16"/>
        <v/>
      </c>
      <c r="G237" s="428" t="str">
        <f t="shared" si="17"/>
        <v/>
      </c>
      <c r="H237" s="555" t="str">
        <f t="shared" si="14"/>
        <v>是</v>
      </c>
      <c r="I237" s="558" t="str">
        <f t="shared" si="15"/>
        <v>项</v>
      </c>
    </row>
    <row r="238" s="421" customFormat="1" ht="34.9" customHeight="1" spans="1:9">
      <c r="A238" s="556" t="s">
        <v>599</v>
      </c>
      <c r="B238" s="199" t="s">
        <v>350</v>
      </c>
      <c r="C238" s="203">
        <v>0</v>
      </c>
      <c r="D238" s="330"/>
      <c r="E238" s="521"/>
      <c r="F238" s="428" t="str">
        <f t="shared" si="16"/>
        <v/>
      </c>
      <c r="G238" s="428" t="str">
        <f t="shared" si="17"/>
        <v/>
      </c>
      <c r="H238" s="555" t="str">
        <f t="shared" si="14"/>
        <v>否</v>
      </c>
      <c r="I238" s="558" t="str">
        <f t="shared" si="15"/>
        <v>项</v>
      </c>
    </row>
    <row r="239" ht="34.9" customHeight="1" spans="1:9">
      <c r="A239" s="556" t="s">
        <v>600</v>
      </c>
      <c r="B239" s="199" t="s">
        <v>601</v>
      </c>
      <c r="C239" s="203">
        <v>0</v>
      </c>
      <c r="D239" s="330">
        <v>8</v>
      </c>
      <c r="E239" s="521">
        <v>4</v>
      </c>
      <c r="F239" s="428" t="str">
        <f t="shared" si="16"/>
        <v/>
      </c>
      <c r="G239" s="428">
        <f t="shared" si="17"/>
        <v>0.5</v>
      </c>
      <c r="H239" s="555" t="str">
        <f t="shared" si="14"/>
        <v>是</v>
      </c>
      <c r="I239" s="558" t="str">
        <f t="shared" si="15"/>
        <v>项</v>
      </c>
    </row>
    <row r="240" ht="34.9" customHeight="1" spans="1:9">
      <c r="A240" s="556" t="s">
        <v>602</v>
      </c>
      <c r="B240" s="199" t="s">
        <v>603</v>
      </c>
      <c r="C240" s="203">
        <v>0</v>
      </c>
      <c r="D240" s="330"/>
      <c r="E240" s="521">
        <v>1</v>
      </c>
      <c r="F240" s="428" t="str">
        <f t="shared" si="16"/>
        <v/>
      </c>
      <c r="G240" s="428" t="str">
        <f t="shared" si="17"/>
        <v/>
      </c>
      <c r="H240" s="555" t="str">
        <f t="shared" si="14"/>
        <v>是</v>
      </c>
      <c r="I240" s="558" t="str">
        <f t="shared" si="15"/>
        <v>项</v>
      </c>
    </row>
    <row r="241" ht="34.9" customHeight="1" spans="1:9">
      <c r="A241" s="556" t="s">
        <v>604</v>
      </c>
      <c r="B241" s="199" t="s">
        <v>605</v>
      </c>
      <c r="C241" s="203">
        <v>0</v>
      </c>
      <c r="D241" s="330"/>
      <c r="E241" s="521"/>
      <c r="F241" s="428" t="str">
        <f t="shared" si="16"/>
        <v/>
      </c>
      <c r="G241" s="428" t="str">
        <f t="shared" si="17"/>
        <v/>
      </c>
      <c r="H241" s="555" t="str">
        <f t="shared" si="14"/>
        <v>否</v>
      </c>
      <c r="I241" s="558" t="str">
        <f t="shared" si="15"/>
        <v>项</v>
      </c>
    </row>
    <row r="242" ht="34.9" customHeight="1" spans="1:9">
      <c r="A242" s="556" t="s">
        <v>606</v>
      </c>
      <c r="B242" s="199" t="s">
        <v>607</v>
      </c>
      <c r="C242" s="203">
        <v>0</v>
      </c>
      <c r="D242" s="330"/>
      <c r="E242" s="521"/>
      <c r="F242" s="428" t="str">
        <f t="shared" si="16"/>
        <v/>
      </c>
      <c r="G242" s="428" t="str">
        <f t="shared" si="17"/>
        <v/>
      </c>
      <c r="H242" s="555" t="str">
        <f t="shared" si="14"/>
        <v>否</v>
      </c>
      <c r="I242" s="558" t="str">
        <f t="shared" si="15"/>
        <v>项</v>
      </c>
    </row>
    <row r="243" ht="34.9" customHeight="1" spans="1:9">
      <c r="A243" s="556" t="s">
        <v>608</v>
      </c>
      <c r="B243" s="199" t="s">
        <v>609</v>
      </c>
      <c r="C243" s="203">
        <v>2</v>
      </c>
      <c r="D243" s="330">
        <v>1</v>
      </c>
      <c r="E243" s="521"/>
      <c r="F243" s="428">
        <f t="shared" si="16"/>
        <v>-1</v>
      </c>
      <c r="G243" s="428">
        <f t="shared" si="17"/>
        <v>0</v>
      </c>
      <c r="H243" s="555" t="str">
        <f t="shared" si="14"/>
        <v>是</v>
      </c>
      <c r="I243" s="558" t="str">
        <f t="shared" si="15"/>
        <v>项</v>
      </c>
    </row>
    <row r="244" ht="34.9" customHeight="1" spans="1:9">
      <c r="A244" s="556" t="s">
        <v>610</v>
      </c>
      <c r="B244" s="199" t="s">
        <v>611</v>
      </c>
      <c r="C244" s="203">
        <v>29</v>
      </c>
      <c r="D244" s="330">
        <v>1</v>
      </c>
      <c r="E244" s="521">
        <v>13</v>
      </c>
      <c r="F244" s="428">
        <f t="shared" si="16"/>
        <v>-0.552</v>
      </c>
      <c r="G244" s="428">
        <f t="shared" si="17"/>
        <v>13</v>
      </c>
      <c r="H244" s="555" t="str">
        <f t="shared" si="14"/>
        <v>是</v>
      </c>
      <c r="I244" s="558" t="str">
        <f t="shared" si="15"/>
        <v>项</v>
      </c>
    </row>
    <row r="245" ht="34.9" customHeight="1" spans="1:9">
      <c r="A245" s="556" t="s">
        <v>612</v>
      </c>
      <c r="B245" s="199" t="s">
        <v>267</v>
      </c>
      <c r="C245" s="203">
        <v>95</v>
      </c>
      <c r="D245" s="330">
        <v>160</v>
      </c>
      <c r="E245" s="521">
        <v>154</v>
      </c>
      <c r="F245" s="428">
        <f t="shared" si="16"/>
        <v>0.621</v>
      </c>
      <c r="G245" s="428">
        <f t="shared" si="17"/>
        <v>0.963</v>
      </c>
      <c r="H245" s="555" t="str">
        <f t="shared" si="14"/>
        <v>是</v>
      </c>
      <c r="I245" s="558" t="str">
        <f t="shared" si="15"/>
        <v>项</v>
      </c>
    </row>
    <row r="246" ht="34.9" customHeight="1" spans="1:9">
      <c r="A246" s="556" t="s">
        <v>613</v>
      </c>
      <c r="B246" s="199" t="s">
        <v>614</v>
      </c>
      <c r="C246" s="203">
        <v>9</v>
      </c>
      <c r="D246" s="330">
        <v>9</v>
      </c>
      <c r="E246" s="521">
        <v>9</v>
      </c>
      <c r="F246" s="428">
        <f t="shared" si="16"/>
        <v>0</v>
      </c>
      <c r="G246" s="428">
        <f t="shared" si="17"/>
        <v>1</v>
      </c>
      <c r="H246" s="555" t="str">
        <f t="shared" si="14"/>
        <v>是</v>
      </c>
      <c r="I246" s="558" t="str">
        <f t="shared" si="15"/>
        <v>项</v>
      </c>
    </row>
    <row r="247" ht="34.9" customHeight="1" spans="1:9">
      <c r="A247" s="556">
        <v>20199</v>
      </c>
      <c r="B247" s="199" t="s">
        <v>615</v>
      </c>
      <c r="C247" s="330"/>
      <c r="D247" s="330"/>
      <c r="E247" s="330"/>
      <c r="F247" s="428"/>
      <c r="G247" s="428"/>
      <c r="H247" s="555" t="str">
        <f t="shared" ref="H247:H256" si="18">IF(LEN(A247)=3,"是",IF(B247&lt;&gt;"",IF(SUM(C247:E247)&lt;&gt;0,"是","否"),"是"))</f>
        <v>否</v>
      </c>
      <c r="I247" s="558" t="str">
        <f t="shared" ref="I247:I256" si="19">IF(LEN(A247)=3,"类",IF(LEN(A247)=5,"款","项"))</f>
        <v>款</v>
      </c>
    </row>
    <row r="248" ht="34.9" customHeight="1" spans="1:9">
      <c r="A248" s="556">
        <v>2019901</v>
      </c>
      <c r="B248" s="199" t="s">
        <v>616</v>
      </c>
      <c r="C248" s="330"/>
      <c r="D248" s="330"/>
      <c r="E248" s="330"/>
      <c r="F248" s="428"/>
      <c r="G248" s="428"/>
      <c r="H248" s="555" t="str">
        <f t="shared" si="18"/>
        <v>否</v>
      </c>
      <c r="I248" s="558" t="str">
        <f t="shared" si="19"/>
        <v>项</v>
      </c>
    </row>
    <row r="249" ht="34.9" customHeight="1" spans="1:9">
      <c r="A249" s="556">
        <v>2019999</v>
      </c>
      <c r="B249" s="199" t="s">
        <v>617</v>
      </c>
      <c r="C249" s="330"/>
      <c r="D249" s="330"/>
      <c r="E249" s="330"/>
      <c r="F249" s="428"/>
      <c r="G249" s="428"/>
      <c r="H249" s="555" t="str">
        <f t="shared" si="18"/>
        <v>否</v>
      </c>
      <c r="I249" s="558" t="str">
        <f t="shared" si="19"/>
        <v>项</v>
      </c>
    </row>
    <row r="250" ht="34.9" customHeight="1" spans="1:9">
      <c r="A250" s="556">
        <v>20139</v>
      </c>
      <c r="B250" s="199" t="s">
        <v>618</v>
      </c>
      <c r="C250" s="330">
        <f>SUM(C251:C256)</f>
        <v>0</v>
      </c>
      <c r="D250" s="330">
        <f>SUM(D251:D256)</f>
        <v>0</v>
      </c>
      <c r="E250" s="330">
        <f>SUM(E251:E256)</f>
        <v>62</v>
      </c>
      <c r="F250" s="428" t="str">
        <f t="shared" si="16"/>
        <v/>
      </c>
      <c r="G250" s="428" t="str">
        <f t="shared" si="17"/>
        <v/>
      </c>
      <c r="H250" s="555" t="str">
        <f t="shared" si="18"/>
        <v>是</v>
      </c>
      <c r="I250" s="558" t="str">
        <f t="shared" si="19"/>
        <v>款</v>
      </c>
    </row>
    <row r="251" ht="34.9" customHeight="1" spans="1:9">
      <c r="A251" s="556">
        <v>2013901</v>
      </c>
      <c r="B251" s="199" t="s">
        <v>619</v>
      </c>
      <c r="C251" s="330"/>
      <c r="D251" s="566"/>
      <c r="E251" s="521">
        <v>46</v>
      </c>
      <c r="F251" s="428" t="str">
        <f t="shared" si="16"/>
        <v/>
      </c>
      <c r="G251" s="428" t="str">
        <f t="shared" si="17"/>
        <v/>
      </c>
      <c r="H251" s="555" t="str">
        <f t="shared" si="18"/>
        <v>是</v>
      </c>
      <c r="I251" s="558" t="str">
        <f t="shared" si="19"/>
        <v>项</v>
      </c>
    </row>
    <row r="252" ht="34.9" customHeight="1" spans="1:9">
      <c r="A252" s="556">
        <v>2013902</v>
      </c>
      <c r="B252" s="199" t="s">
        <v>620</v>
      </c>
      <c r="C252" s="330"/>
      <c r="D252" s="566"/>
      <c r="E252" s="521"/>
      <c r="F252" s="428" t="str">
        <f t="shared" si="16"/>
        <v/>
      </c>
      <c r="G252" s="428" t="str">
        <f t="shared" si="17"/>
        <v/>
      </c>
      <c r="H252" s="555" t="str">
        <f t="shared" si="18"/>
        <v>否</v>
      </c>
      <c r="I252" s="558" t="str">
        <f t="shared" si="19"/>
        <v>项</v>
      </c>
    </row>
    <row r="253" ht="34.9" customHeight="1" spans="1:9">
      <c r="A253" s="556">
        <v>2013903</v>
      </c>
      <c r="B253" s="199" t="s">
        <v>621</v>
      </c>
      <c r="C253" s="239">
        <f>SUM(C254:C255)</f>
        <v>0</v>
      </c>
      <c r="D253" s="566"/>
      <c r="E253" s="521"/>
      <c r="F253" s="428" t="str">
        <f t="shared" si="16"/>
        <v/>
      </c>
      <c r="G253" s="428" t="str">
        <f t="shared" si="17"/>
        <v/>
      </c>
      <c r="H253" s="555" t="str">
        <f t="shared" si="18"/>
        <v>否</v>
      </c>
      <c r="I253" s="558" t="str">
        <f t="shared" si="19"/>
        <v>项</v>
      </c>
    </row>
    <row r="254" ht="34.9" customHeight="1" spans="1:9">
      <c r="A254" s="556">
        <v>2013904</v>
      </c>
      <c r="B254" s="199" t="s">
        <v>622</v>
      </c>
      <c r="C254" s="330"/>
      <c r="D254" s="566"/>
      <c r="E254" s="521"/>
      <c r="F254" s="428" t="str">
        <f t="shared" si="16"/>
        <v/>
      </c>
      <c r="G254" s="428" t="str">
        <f t="shared" si="17"/>
        <v/>
      </c>
      <c r="H254" s="555" t="str">
        <f t="shared" si="18"/>
        <v>否</v>
      </c>
      <c r="I254" s="558" t="str">
        <f t="shared" si="19"/>
        <v>项</v>
      </c>
    </row>
    <row r="255" ht="34.9" customHeight="1" spans="1:9">
      <c r="A255" s="556">
        <v>2013950</v>
      </c>
      <c r="B255" s="199" t="s">
        <v>623</v>
      </c>
      <c r="C255" s="239"/>
      <c r="D255" s="566"/>
      <c r="E255" s="521">
        <v>16</v>
      </c>
      <c r="F255" s="428" t="str">
        <f t="shared" si="16"/>
        <v/>
      </c>
      <c r="G255" s="428" t="str">
        <f t="shared" si="17"/>
        <v/>
      </c>
      <c r="H255" s="555" t="str">
        <f t="shared" si="18"/>
        <v>是</v>
      </c>
      <c r="I255" s="558" t="str">
        <f t="shared" si="19"/>
        <v>项</v>
      </c>
    </row>
    <row r="256" ht="34.9" customHeight="1" spans="1:9">
      <c r="A256" s="556">
        <v>2013999</v>
      </c>
      <c r="B256" s="199" t="s">
        <v>624</v>
      </c>
      <c r="C256" s="239"/>
      <c r="D256" s="566"/>
      <c r="E256" s="330"/>
      <c r="F256" s="428" t="str">
        <f t="shared" si="16"/>
        <v/>
      </c>
      <c r="G256" s="428" t="str">
        <f t="shared" si="17"/>
        <v/>
      </c>
      <c r="H256" s="555" t="str">
        <f t="shared" si="18"/>
        <v>否</v>
      </c>
      <c r="I256" s="558" t="str">
        <f t="shared" si="19"/>
        <v>项</v>
      </c>
    </row>
    <row r="257" ht="34.9" customHeight="1" spans="1:9">
      <c r="A257" s="556">
        <v>20140</v>
      </c>
      <c r="B257" s="199" t="s">
        <v>625</v>
      </c>
      <c r="C257" s="330">
        <f>SUM(C258:C262)</f>
        <v>0</v>
      </c>
      <c r="D257" s="330">
        <f>SUM(D258:D262)</f>
        <v>152</v>
      </c>
      <c r="E257" s="330">
        <f>SUM(E258:E262)</f>
        <v>108</v>
      </c>
      <c r="F257" s="428" t="str">
        <f t="shared" si="16"/>
        <v/>
      </c>
      <c r="G257" s="428">
        <f t="shared" si="17"/>
        <v>0.711</v>
      </c>
      <c r="H257" s="555" t="str">
        <f t="shared" ref="H257:H262" si="20">IF(LEN(A257)=3,"是",IF(B257&lt;&gt;"",IF(SUM(C257:E257)&lt;&gt;0,"是","否"),"是"))</f>
        <v>是</v>
      </c>
      <c r="I257" s="558" t="str">
        <f t="shared" ref="I257:I263" si="21">IF(LEN(A257)=3,"类",IF(LEN(A257)=5,"款","项"))</f>
        <v>款</v>
      </c>
    </row>
    <row r="258" ht="34.9" customHeight="1" spans="1:9">
      <c r="A258" s="556">
        <v>2014001</v>
      </c>
      <c r="B258" s="199" t="s">
        <v>619</v>
      </c>
      <c r="C258" s="330"/>
      <c r="D258" s="330">
        <v>128</v>
      </c>
      <c r="E258" s="521">
        <v>85</v>
      </c>
      <c r="F258" s="428" t="str">
        <f t="shared" si="16"/>
        <v/>
      </c>
      <c r="G258" s="428">
        <f t="shared" si="17"/>
        <v>0.664</v>
      </c>
      <c r="H258" s="555" t="str">
        <f t="shared" si="20"/>
        <v>是</v>
      </c>
      <c r="I258" s="558" t="str">
        <f t="shared" si="21"/>
        <v>项</v>
      </c>
    </row>
    <row r="259" ht="34.9" customHeight="1" spans="1:9">
      <c r="A259" s="556">
        <v>2014002</v>
      </c>
      <c r="B259" s="199" t="s">
        <v>620</v>
      </c>
      <c r="C259" s="330"/>
      <c r="D259" s="330"/>
      <c r="E259" s="521"/>
      <c r="F259" s="428" t="str">
        <f t="shared" si="16"/>
        <v/>
      </c>
      <c r="G259" s="428" t="str">
        <f t="shared" si="17"/>
        <v/>
      </c>
      <c r="H259" s="555" t="str">
        <f t="shared" si="20"/>
        <v>否</v>
      </c>
      <c r="I259" s="558" t="str">
        <f t="shared" si="21"/>
        <v>项</v>
      </c>
    </row>
    <row r="260" ht="34.9" customHeight="1" spans="1:9">
      <c r="A260" s="556">
        <v>2014003</v>
      </c>
      <c r="B260" s="199" t="s">
        <v>621</v>
      </c>
      <c r="C260" s="330"/>
      <c r="D260" s="330"/>
      <c r="E260" s="521"/>
      <c r="F260" s="428" t="str">
        <f t="shared" si="16"/>
        <v/>
      </c>
      <c r="G260" s="428" t="str">
        <f t="shared" si="17"/>
        <v/>
      </c>
      <c r="H260" s="555" t="str">
        <f t="shared" si="20"/>
        <v>否</v>
      </c>
      <c r="I260" s="558" t="str">
        <f t="shared" si="21"/>
        <v>项</v>
      </c>
    </row>
    <row r="261" ht="34.9" customHeight="1" spans="1:9">
      <c r="A261" s="556">
        <v>2014004</v>
      </c>
      <c r="B261" s="199" t="s">
        <v>626</v>
      </c>
      <c r="C261" s="239">
        <f>C262</f>
        <v>0</v>
      </c>
      <c r="D261" s="330">
        <v>24</v>
      </c>
      <c r="E261" s="521">
        <v>23</v>
      </c>
      <c r="F261" s="428" t="str">
        <f t="shared" si="16"/>
        <v/>
      </c>
      <c r="G261" s="428">
        <f t="shared" si="17"/>
        <v>0.958</v>
      </c>
      <c r="H261" s="555" t="str">
        <f t="shared" si="20"/>
        <v>是</v>
      </c>
      <c r="I261" s="558" t="str">
        <f t="shared" si="21"/>
        <v>项</v>
      </c>
    </row>
    <row r="262" ht="34.9" customHeight="1" spans="1:9">
      <c r="A262" s="556">
        <v>2014099</v>
      </c>
      <c r="B262" s="199" t="s">
        <v>627</v>
      </c>
      <c r="C262" s="330"/>
      <c r="D262" s="330"/>
      <c r="E262" s="330"/>
      <c r="F262" s="428" t="str">
        <f t="shared" ref="F262:F325" si="22">IF(C262&lt;&gt;0,E262/C262-1,"")</f>
        <v/>
      </c>
      <c r="G262" s="428" t="str">
        <f t="shared" ref="G262:G325" si="23">IF(D262&lt;&gt;0,E262/D262,"")</f>
        <v/>
      </c>
      <c r="H262" s="555" t="str">
        <f t="shared" si="20"/>
        <v>否</v>
      </c>
      <c r="I262" s="558" t="str">
        <f t="shared" si="21"/>
        <v>项</v>
      </c>
    </row>
    <row r="263" ht="34.9" customHeight="1" spans="1:9">
      <c r="A263" s="556" t="s">
        <v>628</v>
      </c>
      <c r="B263" s="199" t="s">
        <v>615</v>
      </c>
      <c r="C263" s="239">
        <f>SUM(C264:C265)</f>
        <v>11</v>
      </c>
      <c r="D263" s="239">
        <f>SUM(D264:D265)</f>
        <v>5</v>
      </c>
      <c r="E263" s="239">
        <f>SUM(E264:E265)</f>
        <v>-516</v>
      </c>
      <c r="F263" s="428">
        <f t="shared" si="22"/>
        <v>-47.909</v>
      </c>
      <c r="G263" s="428">
        <f t="shared" si="23"/>
        <v>-103.2</v>
      </c>
      <c r="H263" s="555" t="str">
        <f t="shared" ref="H263:H272" si="24">IF(LEN(A263)=3,"是",IF(B263&lt;&gt;"",IF(SUM(C263:E263)&lt;&gt;0,"是","否"),"是"))</f>
        <v>是</v>
      </c>
      <c r="I263" s="558" t="str">
        <f t="shared" si="21"/>
        <v>款</v>
      </c>
    </row>
    <row r="264" ht="34.9" customHeight="1" spans="1:9">
      <c r="A264" s="556" t="s">
        <v>629</v>
      </c>
      <c r="B264" s="199" t="s">
        <v>616</v>
      </c>
      <c r="C264" s="330"/>
      <c r="D264" s="330"/>
      <c r="E264" s="330"/>
      <c r="F264" s="428" t="str">
        <f t="shared" si="22"/>
        <v/>
      </c>
      <c r="G264" s="428" t="str">
        <f t="shared" si="23"/>
        <v/>
      </c>
      <c r="H264" s="555" t="str">
        <f t="shared" si="24"/>
        <v>否</v>
      </c>
      <c r="I264" s="558" t="str">
        <f t="shared" ref="I263:I272" si="25">IF(LEN(A264)=3,"类",IF(LEN(A264)=5,"款","项"))</f>
        <v>项</v>
      </c>
    </row>
    <row r="265" ht="34.9" customHeight="1" spans="1:9">
      <c r="A265" s="556" t="s">
        <v>630</v>
      </c>
      <c r="B265" s="199" t="s">
        <v>617</v>
      </c>
      <c r="C265" s="330">
        <v>11</v>
      </c>
      <c r="D265" s="330">
        <v>5</v>
      </c>
      <c r="E265" s="330">
        <v>-516</v>
      </c>
      <c r="F265" s="428">
        <f t="shared" si="22"/>
        <v>-47.909</v>
      </c>
      <c r="G265" s="428">
        <f t="shared" si="23"/>
        <v>-103.2</v>
      </c>
      <c r="H265" s="555" t="str">
        <f t="shared" si="24"/>
        <v>是</v>
      </c>
      <c r="I265" s="558" t="str">
        <f t="shared" si="25"/>
        <v>项</v>
      </c>
    </row>
    <row r="266" ht="34.9" customHeight="1" spans="1:9">
      <c r="A266" s="349" t="s">
        <v>178</v>
      </c>
      <c r="B266" s="193" t="s">
        <v>179</v>
      </c>
      <c r="C266" s="330"/>
      <c r="D266" s="239"/>
      <c r="E266" s="239"/>
      <c r="F266" s="428" t="str">
        <f t="shared" si="22"/>
        <v/>
      </c>
      <c r="G266" s="428" t="str">
        <f t="shared" si="23"/>
        <v/>
      </c>
      <c r="H266" s="555" t="str">
        <f t="shared" si="24"/>
        <v>是</v>
      </c>
      <c r="I266" s="558" t="str">
        <f t="shared" si="25"/>
        <v>类</v>
      </c>
    </row>
    <row r="267" ht="34.9" customHeight="1" spans="1:9">
      <c r="A267" s="556" t="s">
        <v>631</v>
      </c>
      <c r="B267" s="199" t="s">
        <v>632</v>
      </c>
      <c r="C267" s="520"/>
      <c r="D267" s="330"/>
      <c r="E267" s="330"/>
      <c r="F267" s="428" t="str">
        <f t="shared" si="22"/>
        <v/>
      </c>
      <c r="G267" s="428" t="str">
        <f t="shared" si="23"/>
        <v/>
      </c>
      <c r="H267" s="555" t="str">
        <f t="shared" si="24"/>
        <v>否</v>
      </c>
      <c r="I267" s="558" t="str">
        <f t="shared" si="25"/>
        <v>款</v>
      </c>
    </row>
    <row r="268" ht="34.9" customHeight="1" spans="1:9">
      <c r="A268" s="556" t="s">
        <v>633</v>
      </c>
      <c r="B268" s="199" t="s">
        <v>634</v>
      </c>
      <c r="C268" s="520"/>
      <c r="D268" s="239"/>
      <c r="E268" s="239"/>
      <c r="F268" s="428" t="str">
        <f t="shared" si="22"/>
        <v/>
      </c>
      <c r="G268" s="428" t="str">
        <f t="shared" si="23"/>
        <v/>
      </c>
      <c r="H268" s="555" t="str">
        <f t="shared" si="24"/>
        <v>否</v>
      </c>
      <c r="I268" s="558" t="str">
        <f t="shared" si="25"/>
        <v>款</v>
      </c>
    </row>
    <row r="269" ht="34.9" customHeight="1" spans="1:9">
      <c r="A269" s="349" t="s">
        <v>180</v>
      </c>
      <c r="B269" s="193" t="s">
        <v>181</v>
      </c>
      <c r="C269" s="330">
        <f>C270+C274+C276+C278+C288</f>
        <v>234</v>
      </c>
      <c r="D269" s="330">
        <f>D270+D274+D276+D278+D288</f>
        <v>138</v>
      </c>
      <c r="E269" s="330">
        <f>E270+E274+E276+E278+E288</f>
        <v>203</v>
      </c>
      <c r="F269" s="428">
        <f t="shared" si="22"/>
        <v>-0.132</v>
      </c>
      <c r="G269" s="428">
        <f t="shared" si="23"/>
        <v>1.471</v>
      </c>
      <c r="H269" s="555" t="str">
        <f t="shared" si="24"/>
        <v>是</v>
      </c>
      <c r="I269" s="558" t="str">
        <f t="shared" si="25"/>
        <v>类</v>
      </c>
    </row>
    <row r="270" ht="34.9" customHeight="1" spans="1:9">
      <c r="A270" s="568" t="s">
        <v>635</v>
      </c>
      <c r="B270" s="204" t="s">
        <v>636</v>
      </c>
      <c r="C270" s="330">
        <v>0</v>
      </c>
      <c r="D270" s="330"/>
      <c r="E270" s="330"/>
      <c r="F270" s="428" t="str">
        <f t="shared" si="22"/>
        <v/>
      </c>
      <c r="G270" s="428" t="str">
        <f t="shared" si="23"/>
        <v/>
      </c>
      <c r="H270" s="555" t="str">
        <f t="shared" si="24"/>
        <v>否</v>
      </c>
      <c r="I270" s="558" t="str">
        <f t="shared" si="25"/>
        <v>款</v>
      </c>
    </row>
    <row r="271" ht="34.9" customHeight="1" spans="1:9">
      <c r="A271" s="568" t="s">
        <v>637</v>
      </c>
      <c r="B271" s="199" t="s">
        <v>638</v>
      </c>
      <c r="C271" s="330"/>
      <c r="D271" s="330"/>
      <c r="E271" s="330">
        <v>0</v>
      </c>
      <c r="F271" s="428" t="str">
        <f t="shared" si="22"/>
        <v/>
      </c>
      <c r="G271" s="428" t="str">
        <f t="shared" si="23"/>
        <v/>
      </c>
      <c r="H271" s="555" t="str">
        <f t="shared" si="24"/>
        <v>否</v>
      </c>
      <c r="I271" s="558" t="str">
        <f t="shared" si="25"/>
        <v>项</v>
      </c>
    </row>
    <row r="272" ht="34.9" customHeight="1" spans="1:9">
      <c r="A272" s="568" t="s">
        <v>639</v>
      </c>
      <c r="B272" s="204" t="s">
        <v>640</v>
      </c>
      <c r="C272" s="330">
        <v>0</v>
      </c>
      <c r="D272" s="330"/>
      <c r="E272" s="330">
        <v>0</v>
      </c>
      <c r="F272" s="428" t="str">
        <f t="shared" si="22"/>
        <v/>
      </c>
      <c r="G272" s="428" t="str">
        <f t="shared" si="23"/>
        <v/>
      </c>
      <c r="H272" s="555" t="str">
        <f t="shared" si="24"/>
        <v>否</v>
      </c>
      <c r="I272" s="558" t="str">
        <f t="shared" si="25"/>
        <v>项</v>
      </c>
    </row>
    <row r="273" ht="34.9" customHeight="1" spans="1:9">
      <c r="A273" s="568" t="s">
        <v>641</v>
      </c>
      <c r="B273" s="204" t="s">
        <v>642</v>
      </c>
      <c r="C273" s="330"/>
      <c r="D273" s="330"/>
      <c r="E273" s="330">
        <v>0</v>
      </c>
      <c r="F273" s="428" t="str">
        <f t="shared" si="22"/>
        <v/>
      </c>
      <c r="G273" s="428" t="str">
        <f t="shared" si="23"/>
        <v/>
      </c>
      <c r="H273" s="555" t="str">
        <f t="shared" ref="H273:H336" si="26">IF(LEN(A273)=3,"是",IF(B273&lt;&gt;"",IF(SUM(C273:E273)&lt;&gt;0,"是","否"),"是"))</f>
        <v>否</v>
      </c>
      <c r="I273" s="558" t="str">
        <f t="shared" ref="I273:I336" si="27">IF(LEN(A273)=3,"类",IF(LEN(A273)=5,"款","项"))</f>
        <v>项</v>
      </c>
    </row>
    <row r="274" ht="34.9" customHeight="1" spans="1:9">
      <c r="A274" s="568" t="s">
        <v>643</v>
      </c>
      <c r="B274" s="199" t="s">
        <v>644</v>
      </c>
      <c r="C274" s="330">
        <v>0</v>
      </c>
      <c r="D274" s="239"/>
      <c r="E274" s="330"/>
      <c r="F274" s="428" t="str">
        <f t="shared" si="22"/>
        <v/>
      </c>
      <c r="G274" s="428" t="str">
        <f t="shared" si="23"/>
        <v/>
      </c>
      <c r="H274" s="555" t="str">
        <f t="shared" si="26"/>
        <v>否</v>
      </c>
      <c r="I274" s="558" t="str">
        <f t="shared" si="27"/>
        <v>款</v>
      </c>
    </row>
    <row r="275" ht="34.9" customHeight="1" spans="1:9">
      <c r="A275" s="568" t="s">
        <v>645</v>
      </c>
      <c r="B275" s="199" t="s">
        <v>646</v>
      </c>
      <c r="C275" s="330"/>
      <c r="D275" s="330"/>
      <c r="E275" s="330"/>
      <c r="F275" s="428" t="str">
        <f t="shared" si="22"/>
        <v/>
      </c>
      <c r="G275" s="428" t="str">
        <f t="shared" si="23"/>
        <v/>
      </c>
      <c r="H275" s="555" t="str">
        <f t="shared" si="26"/>
        <v>否</v>
      </c>
      <c r="I275" s="558" t="str">
        <f t="shared" si="27"/>
        <v>项</v>
      </c>
    </row>
    <row r="276" ht="34.9" customHeight="1" spans="1:9">
      <c r="A276" s="568" t="s">
        <v>647</v>
      </c>
      <c r="B276" s="199" t="s">
        <v>648</v>
      </c>
      <c r="C276" s="330">
        <v>0</v>
      </c>
      <c r="D276" s="239"/>
      <c r="E276" s="239"/>
      <c r="F276" s="428" t="str">
        <f t="shared" si="22"/>
        <v/>
      </c>
      <c r="G276" s="428" t="str">
        <f t="shared" si="23"/>
        <v/>
      </c>
      <c r="H276" s="555" t="str">
        <f t="shared" si="26"/>
        <v>否</v>
      </c>
      <c r="I276" s="558" t="str">
        <f t="shared" si="27"/>
        <v>款</v>
      </c>
    </row>
    <row r="277" ht="34.9" customHeight="1" spans="1:9">
      <c r="A277" s="568" t="s">
        <v>649</v>
      </c>
      <c r="B277" s="199" t="s">
        <v>650</v>
      </c>
      <c r="C277" s="239"/>
      <c r="D277" s="330"/>
      <c r="E277" s="330"/>
      <c r="F277" s="428" t="str">
        <f t="shared" si="22"/>
        <v/>
      </c>
      <c r="G277" s="428" t="str">
        <f t="shared" si="23"/>
        <v/>
      </c>
      <c r="H277" s="555" t="str">
        <f t="shared" si="26"/>
        <v>否</v>
      </c>
      <c r="I277" s="558" t="str">
        <f t="shared" si="27"/>
        <v>项</v>
      </c>
    </row>
    <row r="278" ht="34.9" customHeight="1" spans="1:9">
      <c r="A278" s="556" t="s">
        <v>651</v>
      </c>
      <c r="B278" s="199" t="s">
        <v>652</v>
      </c>
      <c r="C278" s="330">
        <f>SUM(C279:C287)</f>
        <v>210</v>
      </c>
      <c r="D278" s="330">
        <f>SUM(D279:D287)</f>
        <v>136</v>
      </c>
      <c r="E278" s="330">
        <f>SUM(E279:E287)</f>
        <v>203</v>
      </c>
      <c r="F278" s="428">
        <f t="shared" si="22"/>
        <v>-0.033</v>
      </c>
      <c r="G278" s="428">
        <f t="shared" si="23"/>
        <v>1.493</v>
      </c>
      <c r="H278" s="555" t="str">
        <f t="shared" si="26"/>
        <v>是</v>
      </c>
      <c r="I278" s="558" t="str">
        <f t="shared" si="27"/>
        <v>款</v>
      </c>
    </row>
    <row r="279" ht="34.9" customHeight="1" spans="1:9">
      <c r="A279" s="556" t="s">
        <v>653</v>
      </c>
      <c r="B279" s="199" t="s">
        <v>654</v>
      </c>
      <c r="C279" s="330">
        <v>56</v>
      </c>
      <c r="D279" s="330">
        <v>46</v>
      </c>
      <c r="E279" s="521">
        <v>65</v>
      </c>
      <c r="F279" s="428">
        <f t="shared" si="22"/>
        <v>0.161</v>
      </c>
      <c r="G279" s="428">
        <f t="shared" si="23"/>
        <v>1.413</v>
      </c>
      <c r="H279" s="555" t="str">
        <f t="shared" si="26"/>
        <v>是</v>
      </c>
      <c r="I279" s="558" t="str">
        <f t="shared" si="27"/>
        <v>项</v>
      </c>
    </row>
    <row r="280" ht="34.9" customHeight="1" spans="1:9">
      <c r="A280" s="556" t="s">
        <v>655</v>
      </c>
      <c r="B280" s="199" t="s">
        <v>656</v>
      </c>
      <c r="C280" s="330"/>
      <c r="D280" s="330"/>
      <c r="E280" s="521"/>
      <c r="F280" s="428" t="str">
        <f t="shared" si="22"/>
        <v/>
      </c>
      <c r="G280" s="428" t="str">
        <f t="shared" si="23"/>
        <v/>
      </c>
      <c r="H280" s="555" t="str">
        <f t="shared" si="26"/>
        <v>否</v>
      </c>
      <c r="I280" s="558" t="str">
        <f t="shared" si="27"/>
        <v>项</v>
      </c>
    </row>
    <row r="281" ht="34.9" customHeight="1" spans="1:9">
      <c r="A281" s="556" t="s">
        <v>657</v>
      </c>
      <c r="B281" s="199" t="s">
        <v>658</v>
      </c>
      <c r="C281" s="330"/>
      <c r="D281" s="330"/>
      <c r="E281" s="521"/>
      <c r="F281" s="428" t="str">
        <f t="shared" si="22"/>
        <v/>
      </c>
      <c r="G281" s="428" t="str">
        <f t="shared" si="23"/>
        <v/>
      </c>
      <c r="H281" s="555" t="str">
        <f t="shared" si="26"/>
        <v>否</v>
      </c>
      <c r="I281" s="558" t="str">
        <f t="shared" si="27"/>
        <v>项</v>
      </c>
    </row>
    <row r="282" ht="34.9" customHeight="1" spans="1:9">
      <c r="A282" s="556" t="s">
        <v>659</v>
      </c>
      <c r="B282" s="199" t="s">
        <v>660</v>
      </c>
      <c r="C282" s="330"/>
      <c r="D282" s="330"/>
      <c r="E282" s="521"/>
      <c r="F282" s="428" t="str">
        <f t="shared" si="22"/>
        <v/>
      </c>
      <c r="G282" s="428" t="str">
        <f t="shared" si="23"/>
        <v/>
      </c>
      <c r="H282" s="555" t="str">
        <f t="shared" si="26"/>
        <v>否</v>
      </c>
      <c r="I282" s="558" t="str">
        <f t="shared" si="27"/>
        <v>项</v>
      </c>
    </row>
    <row r="283" ht="34.9" customHeight="1" spans="1:9">
      <c r="A283" s="556" t="s">
        <v>661</v>
      </c>
      <c r="B283" s="221" t="s">
        <v>662</v>
      </c>
      <c r="C283" s="330"/>
      <c r="D283" s="330"/>
      <c r="E283" s="521">
        <v>106</v>
      </c>
      <c r="F283" s="428" t="str">
        <f t="shared" si="22"/>
        <v/>
      </c>
      <c r="G283" s="428" t="str">
        <f t="shared" si="23"/>
        <v/>
      </c>
      <c r="H283" s="555" t="str">
        <f t="shared" si="26"/>
        <v>是</v>
      </c>
      <c r="I283" s="558" t="str">
        <f t="shared" si="27"/>
        <v>项</v>
      </c>
    </row>
    <row r="284" ht="34.9" customHeight="1" spans="1:9">
      <c r="A284" s="556" t="s">
        <v>663</v>
      </c>
      <c r="B284" s="221" t="s">
        <v>664</v>
      </c>
      <c r="C284" s="330"/>
      <c r="D284" s="330"/>
      <c r="E284" s="521"/>
      <c r="F284" s="428" t="str">
        <f t="shared" si="22"/>
        <v/>
      </c>
      <c r="G284" s="428" t="str">
        <f t="shared" si="23"/>
        <v/>
      </c>
      <c r="H284" s="555" t="str">
        <f t="shared" si="26"/>
        <v>否</v>
      </c>
      <c r="I284" s="558" t="str">
        <f t="shared" si="27"/>
        <v>项</v>
      </c>
    </row>
    <row r="285" ht="34.9" customHeight="1" spans="1:9">
      <c r="A285" s="556" t="s">
        <v>665</v>
      </c>
      <c r="B285" s="199" t="s">
        <v>666</v>
      </c>
      <c r="C285" s="330">
        <v>154</v>
      </c>
      <c r="D285" s="330">
        <v>58</v>
      </c>
      <c r="E285" s="521">
        <v>32</v>
      </c>
      <c r="F285" s="428">
        <f t="shared" si="22"/>
        <v>-0.792</v>
      </c>
      <c r="G285" s="428">
        <f t="shared" si="23"/>
        <v>0.552</v>
      </c>
      <c r="H285" s="555" t="str">
        <f t="shared" si="26"/>
        <v>是</v>
      </c>
      <c r="I285" s="558" t="str">
        <f t="shared" si="27"/>
        <v>项</v>
      </c>
    </row>
    <row r="286" ht="34.9" customHeight="1" spans="1:9">
      <c r="A286" s="556" t="s">
        <v>667</v>
      </c>
      <c r="B286" s="199" t="s">
        <v>668</v>
      </c>
      <c r="C286" s="330">
        <v>0</v>
      </c>
      <c r="D286" s="330"/>
      <c r="E286" s="330"/>
      <c r="F286" s="428" t="str">
        <f t="shared" si="22"/>
        <v/>
      </c>
      <c r="G286" s="428" t="str">
        <f t="shared" si="23"/>
        <v/>
      </c>
      <c r="H286" s="555" t="str">
        <f t="shared" si="26"/>
        <v>否</v>
      </c>
      <c r="I286" s="558" t="str">
        <f t="shared" si="27"/>
        <v>项</v>
      </c>
    </row>
    <row r="287" ht="34.9" customHeight="1" spans="1:9">
      <c r="A287" s="556" t="s">
        <v>669</v>
      </c>
      <c r="B287" s="199" t="s">
        <v>670</v>
      </c>
      <c r="C287" s="330"/>
      <c r="D287" s="330">
        <v>32</v>
      </c>
      <c r="E287" s="330"/>
      <c r="F287" s="428" t="str">
        <f t="shared" si="22"/>
        <v/>
      </c>
      <c r="G287" s="428">
        <f t="shared" si="23"/>
        <v>0</v>
      </c>
      <c r="H287" s="555" t="str">
        <f t="shared" si="26"/>
        <v>是</v>
      </c>
      <c r="I287" s="558" t="str">
        <f t="shared" si="27"/>
        <v>项</v>
      </c>
    </row>
    <row r="288" ht="34.9" customHeight="1" spans="1:9">
      <c r="A288" s="556" t="s">
        <v>671</v>
      </c>
      <c r="B288" s="199" t="s">
        <v>672</v>
      </c>
      <c r="C288" s="330">
        <f>SUM(C289)</f>
        <v>24</v>
      </c>
      <c r="D288" s="330">
        <f>SUM(D289)</f>
        <v>2</v>
      </c>
      <c r="E288" s="330">
        <f>SUM(E289)</f>
        <v>0</v>
      </c>
      <c r="F288" s="428">
        <f t="shared" si="22"/>
        <v>-1</v>
      </c>
      <c r="G288" s="428">
        <f t="shared" si="23"/>
        <v>0</v>
      </c>
      <c r="H288" s="555" t="str">
        <f t="shared" si="26"/>
        <v>是</v>
      </c>
      <c r="I288" s="558" t="str">
        <f t="shared" si="27"/>
        <v>款</v>
      </c>
    </row>
    <row r="289" ht="34.9" customHeight="1" spans="1:9">
      <c r="A289" s="568" t="s">
        <v>673</v>
      </c>
      <c r="B289" s="199" t="s">
        <v>674</v>
      </c>
      <c r="C289" s="330">
        <v>24</v>
      </c>
      <c r="D289" s="330">
        <v>2</v>
      </c>
      <c r="E289" s="330"/>
      <c r="F289" s="428">
        <f t="shared" si="22"/>
        <v>-1</v>
      </c>
      <c r="G289" s="428">
        <f t="shared" si="23"/>
        <v>0</v>
      </c>
      <c r="H289" s="555" t="str">
        <f t="shared" si="26"/>
        <v>是</v>
      </c>
      <c r="I289" s="558" t="str">
        <f t="shared" si="27"/>
        <v>项</v>
      </c>
    </row>
    <row r="290" ht="34.9" customHeight="1" spans="1:9">
      <c r="A290" s="349" t="s">
        <v>675</v>
      </c>
      <c r="B290" s="193" t="s">
        <v>182</v>
      </c>
      <c r="C290" s="239">
        <f>SUM(C291,C294,C305,C312,C320,C329,C343,C353,C363,C371,C377)</f>
        <v>5603</v>
      </c>
      <c r="D290" s="239">
        <f>SUM(D291,D294,D305,D312,D320,D329,D343,D353,D363,D371,D377)</f>
        <v>5295</v>
      </c>
      <c r="E290" s="330">
        <f>E291+E294+E305+E312+E320+E329+E343+E353+E363+E371+E377</f>
        <v>5236</v>
      </c>
      <c r="F290" s="428">
        <f t="shared" si="22"/>
        <v>-0.066</v>
      </c>
      <c r="G290" s="428">
        <f t="shared" si="23"/>
        <v>0.989</v>
      </c>
      <c r="H290" s="555" t="str">
        <f t="shared" si="26"/>
        <v>是</v>
      </c>
      <c r="I290" s="558" t="str">
        <f t="shared" si="27"/>
        <v>类</v>
      </c>
    </row>
    <row r="291" ht="34.9" customHeight="1" spans="1:9">
      <c r="A291" s="556" t="s">
        <v>676</v>
      </c>
      <c r="B291" s="199" t="s">
        <v>677</v>
      </c>
      <c r="C291" s="330">
        <v>0</v>
      </c>
      <c r="D291" s="330">
        <f>SUM(D292:D293)</f>
        <v>0</v>
      </c>
      <c r="E291" s="330">
        <f>SUM(E292:E293)</f>
        <v>0</v>
      </c>
      <c r="F291" s="428" t="str">
        <f t="shared" si="22"/>
        <v/>
      </c>
      <c r="G291" s="428" t="str">
        <f t="shared" si="23"/>
        <v/>
      </c>
      <c r="H291" s="555" t="str">
        <f t="shared" si="26"/>
        <v>否</v>
      </c>
      <c r="I291" s="558" t="str">
        <f t="shared" si="27"/>
        <v>款</v>
      </c>
    </row>
    <row r="292" ht="34.9" customHeight="1" spans="1:9">
      <c r="A292" s="556" t="s">
        <v>678</v>
      </c>
      <c r="B292" s="199" t="s">
        <v>679</v>
      </c>
      <c r="C292" s="330">
        <v>0</v>
      </c>
      <c r="D292" s="330"/>
      <c r="E292" s="330">
        <v>0</v>
      </c>
      <c r="F292" s="428" t="str">
        <f t="shared" si="22"/>
        <v/>
      </c>
      <c r="G292" s="428" t="str">
        <f t="shared" si="23"/>
        <v/>
      </c>
      <c r="H292" s="555" t="str">
        <f t="shared" si="26"/>
        <v>否</v>
      </c>
      <c r="I292" s="558" t="str">
        <f t="shared" si="27"/>
        <v>项</v>
      </c>
    </row>
    <row r="293" ht="34.9" customHeight="1" spans="1:9">
      <c r="A293" s="556" t="s">
        <v>680</v>
      </c>
      <c r="B293" s="199" t="s">
        <v>681</v>
      </c>
      <c r="C293" s="330"/>
      <c r="D293" s="330"/>
      <c r="E293" s="330">
        <v>0</v>
      </c>
      <c r="F293" s="428" t="str">
        <f t="shared" si="22"/>
        <v/>
      </c>
      <c r="G293" s="428" t="str">
        <f t="shared" si="23"/>
        <v/>
      </c>
      <c r="H293" s="555" t="str">
        <f t="shared" si="26"/>
        <v>否</v>
      </c>
      <c r="I293" s="558" t="str">
        <f t="shared" si="27"/>
        <v>项</v>
      </c>
    </row>
    <row r="294" s="421" customFormat="1" ht="34.9" customHeight="1" spans="1:9">
      <c r="A294" s="556" t="s">
        <v>682</v>
      </c>
      <c r="B294" s="199" t="s">
        <v>683</v>
      </c>
      <c r="C294" s="330">
        <f>SUM(C295:C304)</f>
        <v>4737</v>
      </c>
      <c r="D294" s="330">
        <f>SUM(D295:D304)</f>
        <v>4407</v>
      </c>
      <c r="E294" s="330">
        <f>SUM(E295:E304)</f>
        <v>4461</v>
      </c>
      <c r="F294" s="428">
        <f t="shared" si="22"/>
        <v>-0.058</v>
      </c>
      <c r="G294" s="428">
        <f t="shared" si="23"/>
        <v>1.012</v>
      </c>
      <c r="H294" s="555" t="str">
        <f t="shared" si="26"/>
        <v>是</v>
      </c>
      <c r="I294" s="558" t="str">
        <f t="shared" si="27"/>
        <v>款</v>
      </c>
    </row>
    <row r="295" ht="34.9" customHeight="1" spans="1:9">
      <c r="A295" s="556" t="s">
        <v>684</v>
      </c>
      <c r="B295" s="199" t="s">
        <v>249</v>
      </c>
      <c r="C295" s="203">
        <v>3751</v>
      </c>
      <c r="D295" s="330">
        <v>3300</v>
      </c>
      <c r="E295" s="521">
        <v>2878</v>
      </c>
      <c r="F295" s="428">
        <f t="shared" si="22"/>
        <v>-0.233</v>
      </c>
      <c r="G295" s="428">
        <f t="shared" si="23"/>
        <v>0.872</v>
      </c>
      <c r="H295" s="555" t="str">
        <f t="shared" si="26"/>
        <v>是</v>
      </c>
      <c r="I295" s="558" t="str">
        <f t="shared" si="27"/>
        <v>项</v>
      </c>
    </row>
    <row r="296" ht="34.9" customHeight="1" spans="1:9">
      <c r="A296" s="556" t="s">
        <v>685</v>
      </c>
      <c r="B296" s="199" t="s">
        <v>251</v>
      </c>
      <c r="C296" s="203">
        <v>125</v>
      </c>
      <c r="D296" s="330">
        <v>1000</v>
      </c>
      <c r="E296" s="521">
        <v>1053</v>
      </c>
      <c r="F296" s="428">
        <f t="shared" si="22"/>
        <v>7.424</v>
      </c>
      <c r="G296" s="428">
        <f t="shared" si="23"/>
        <v>1.053</v>
      </c>
      <c r="H296" s="555" t="str">
        <f t="shared" si="26"/>
        <v>是</v>
      </c>
      <c r="I296" s="558" t="str">
        <f t="shared" si="27"/>
        <v>项</v>
      </c>
    </row>
    <row r="297" ht="34.9" customHeight="1" spans="1:9">
      <c r="A297" s="556" t="s">
        <v>686</v>
      </c>
      <c r="B297" s="199" t="s">
        <v>253</v>
      </c>
      <c r="C297" s="203">
        <v>0</v>
      </c>
      <c r="D297" s="330"/>
      <c r="E297" s="521"/>
      <c r="F297" s="428" t="str">
        <f t="shared" si="22"/>
        <v/>
      </c>
      <c r="G297" s="428" t="str">
        <f t="shared" si="23"/>
        <v/>
      </c>
      <c r="H297" s="555" t="str">
        <f t="shared" si="26"/>
        <v>否</v>
      </c>
      <c r="I297" s="558" t="str">
        <f t="shared" si="27"/>
        <v>项</v>
      </c>
    </row>
    <row r="298" ht="34.9" customHeight="1" spans="1:9">
      <c r="A298" s="556" t="s">
        <v>687</v>
      </c>
      <c r="B298" s="199" t="s">
        <v>350</v>
      </c>
      <c r="C298" s="203">
        <v>11</v>
      </c>
      <c r="D298" s="330">
        <v>1</v>
      </c>
      <c r="E298" s="521"/>
      <c r="F298" s="428">
        <f t="shared" si="22"/>
        <v>-1</v>
      </c>
      <c r="G298" s="428">
        <f t="shared" si="23"/>
        <v>0</v>
      </c>
      <c r="H298" s="555" t="str">
        <f t="shared" si="26"/>
        <v>是</v>
      </c>
      <c r="I298" s="558" t="str">
        <f t="shared" si="27"/>
        <v>项</v>
      </c>
    </row>
    <row r="299" ht="34.9" customHeight="1" spans="1:9">
      <c r="A299" s="556" t="s">
        <v>688</v>
      </c>
      <c r="B299" s="199" t="s">
        <v>689</v>
      </c>
      <c r="C299" s="203">
        <v>803</v>
      </c>
      <c r="D299" s="330">
        <v>75</v>
      </c>
      <c r="E299" s="521">
        <v>488</v>
      </c>
      <c r="F299" s="428">
        <f t="shared" si="22"/>
        <v>-0.392</v>
      </c>
      <c r="G299" s="428">
        <f t="shared" si="23"/>
        <v>6.507</v>
      </c>
      <c r="H299" s="555" t="str">
        <f t="shared" si="26"/>
        <v>是</v>
      </c>
      <c r="I299" s="558" t="str">
        <f t="shared" si="27"/>
        <v>项</v>
      </c>
    </row>
    <row r="300" ht="34.9" customHeight="1" spans="1:9">
      <c r="A300" s="556" t="s">
        <v>690</v>
      </c>
      <c r="B300" s="199" t="s">
        <v>691</v>
      </c>
      <c r="C300" s="203">
        <v>0</v>
      </c>
      <c r="D300" s="330"/>
      <c r="E300" s="521"/>
      <c r="F300" s="428" t="str">
        <f t="shared" si="22"/>
        <v/>
      </c>
      <c r="G300" s="428" t="str">
        <f t="shared" si="23"/>
        <v/>
      </c>
      <c r="H300" s="555" t="str">
        <f t="shared" si="26"/>
        <v>否</v>
      </c>
      <c r="I300" s="558" t="str">
        <f t="shared" si="27"/>
        <v>项</v>
      </c>
    </row>
    <row r="301" ht="34.9" customHeight="1" spans="1:9">
      <c r="A301" s="556" t="s">
        <v>692</v>
      </c>
      <c r="B301" s="199" t="s">
        <v>693</v>
      </c>
      <c r="C301" s="203">
        <v>0</v>
      </c>
      <c r="D301" s="330"/>
      <c r="E301" s="521"/>
      <c r="F301" s="428" t="str">
        <f t="shared" si="22"/>
        <v/>
      </c>
      <c r="G301" s="428" t="str">
        <f t="shared" si="23"/>
        <v/>
      </c>
      <c r="H301" s="555" t="str">
        <f t="shared" si="26"/>
        <v>否</v>
      </c>
      <c r="I301" s="558" t="str">
        <f t="shared" si="27"/>
        <v>项</v>
      </c>
    </row>
    <row r="302" ht="34.9" customHeight="1" spans="1:9">
      <c r="A302" s="556" t="s">
        <v>694</v>
      </c>
      <c r="B302" s="199" t="s">
        <v>695</v>
      </c>
      <c r="C302" s="203">
        <v>1</v>
      </c>
      <c r="D302" s="330">
        <v>1</v>
      </c>
      <c r="E302" s="521"/>
      <c r="F302" s="428">
        <f t="shared" si="22"/>
        <v>-1</v>
      </c>
      <c r="G302" s="428">
        <f t="shared" si="23"/>
        <v>0</v>
      </c>
      <c r="H302" s="555" t="str">
        <f t="shared" si="26"/>
        <v>是</v>
      </c>
      <c r="I302" s="558" t="str">
        <f t="shared" si="27"/>
        <v>项</v>
      </c>
    </row>
    <row r="303" ht="34.9" customHeight="1" spans="1:9">
      <c r="A303" s="556" t="s">
        <v>696</v>
      </c>
      <c r="B303" s="199" t="s">
        <v>267</v>
      </c>
      <c r="C303" s="203">
        <v>0</v>
      </c>
      <c r="D303" s="330"/>
      <c r="E303" s="521"/>
      <c r="F303" s="428" t="str">
        <f t="shared" si="22"/>
        <v/>
      </c>
      <c r="G303" s="428" t="str">
        <f t="shared" si="23"/>
        <v/>
      </c>
      <c r="H303" s="555" t="str">
        <f t="shared" si="26"/>
        <v>否</v>
      </c>
      <c r="I303" s="558" t="str">
        <f t="shared" si="27"/>
        <v>项</v>
      </c>
    </row>
    <row r="304" ht="34.9" customHeight="1" spans="1:9">
      <c r="A304" s="556" t="s">
        <v>697</v>
      </c>
      <c r="B304" s="199" t="s">
        <v>698</v>
      </c>
      <c r="C304" s="203">
        <v>46</v>
      </c>
      <c r="D304" s="330">
        <v>30</v>
      </c>
      <c r="E304" s="521">
        <v>42</v>
      </c>
      <c r="F304" s="428">
        <f t="shared" si="22"/>
        <v>-0.087</v>
      </c>
      <c r="G304" s="428">
        <f t="shared" si="23"/>
        <v>1.4</v>
      </c>
      <c r="H304" s="555" t="str">
        <f t="shared" si="26"/>
        <v>是</v>
      </c>
      <c r="I304" s="558" t="str">
        <f t="shared" si="27"/>
        <v>项</v>
      </c>
    </row>
    <row r="305" ht="34.9" customHeight="1" spans="1:9">
      <c r="A305" s="556" t="s">
        <v>699</v>
      </c>
      <c r="B305" s="199" t="s">
        <v>700</v>
      </c>
      <c r="C305" s="330"/>
      <c r="D305" s="330">
        <f>SUM(D306:D311)</f>
        <v>0</v>
      </c>
      <c r="E305" s="330"/>
      <c r="F305" s="428" t="str">
        <f t="shared" si="22"/>
        <v/>
      </c>
      <c r="G305" s="428" t="str">
        <f t="shared" si="23"/>
        <v/>
      </c>
      <c r="H305" s="555" t="str">
        <f t="shared" si="26"/>
        <v>否</v>
      </c>
      <c r="I305" s="558" t="str">
        <f t="shared" si="27"/>
        <v>款</v>
      </c>
    </row>
    <row r="306" ht="34.9" customHeight="1" spans="1:9">
      <c r="A306" s="556" t="s">
        <v>701</v>
      </c>
      <c r="B306" s="199" t="s">
        <v>249</v>
      </c>
      <c r="C306" s="330"/>
      <c r="D306" s="330"/>
      <c r="E306" s="330"/>
      <c r="F306" s="428" t="str">
        <f t="shared" si="22"/>
        <v/>
      </c>
      <c r="G306" s="428" t="str">
        <f t="shared" si="23"/>
        <v/>
      </c>
      <c r="H306" s="555" t="str">
        <f t="shared" si="26"/>
        <v>否</v>
      </c>
      <c r="I306" s="558" t="str">
        <f t="shared" si="27"/>
        <v>项</v>
      </c>
    </row>
    <row r="307" ht="34.9" customHeight="1" spans="1:9">
      <c r="A307" s="556" t="s">
        <v>702</v>
      </c>
      <c r="B307" s="199" t="s">
        <v>251</v>
      </c>
      <c r="C307" s="330"/>
      <c r="D307" s="330"/>
      <c r="E307" s="330"/>
      <c r="F307" s="428" t="str">
        <f t="shared" si="22"/>
        <v/>
      </c>
      <c r="G307" s="428" t="str">
        <f t="shared" si="23"/>
        <v/>
      </c>
      <c r="H307" s="555" t="str">
        <f t="shared" si="26"/>
        <v>否</v>
      </c>
      <c r="I307" s="558" t="str">
        <f t="shared" si="27"/>
        <v>项</v>
      </c>
    </row>
    <row r="308" ht="34.9" customHeight="1" spans="1:9">
      <c r="A308" s="556" t="s">
        <v>703</v>
      </c>
      <c r="B308" s="199" t="s">
        <v>253</v>
      </c>
      <c r="C308" s="330"/>
      <c r="D308" s="330"/>
      <c r="E308" s="330"/>
      <c r="F308" s="428" t="str">
        <f t="shared" si="22"/>
        <v/>
      </c>
      <c r="G308" s="428" t="str">
        <f t="shared" si="23"/>
        <v/>
      </c>
      <c r="H308" s="555" t="str">
        <f t="shared" si="26"/>
        <v>否</v>
      </c>
      <c r="I308" s="558" t="str">
        <f t="shared" si="27"/>
        <v>项</v>
      </c>
    </row>
    <row r="309" ht="34.9" customHeight="1" spans="1:9">
      <c r="A309" s="556" t="s">
        <v>704</v>
      </c>
      <c r="B309" s="199" t="s">
        <v>705</v>
      </c>
      <c r="C309" s="330"/>
      <c r="D309" s="330"/>
      <c r="E309" s="330"/>
      <c r="F309" s="428" t="str">
        <f t="shared" si="22"/>
        <v/>
      </c>
      <c r="G309" s="428" t="str">
        <f t="shared" si="23"/>
        <v/>
      </c>
      <c r="H309" s="555" t="str">
        <f t="shared" si="26"/>
        <v>否</v>
      </c>
      <c r="I309" s="558" t="str">
        <f t="shared" si="27"/>
        <v>项</v>
      </c>
    </row>
    <row r="310" ht="34.9" customHeight="1" spans="1:9">
      <c r="A310" s="556" t="s">
        <v>706</v>
      </c>
      <c r="B310" s="199" t="s">
        <v>267</v>
      </c>
      <c r="C310" s="330"/>
      <c r="D310" s="330"/>
      <c r="E310" s="330"/>
      <c r="F310" s="428" t="str">
        <f t="shared" si="22"/>
        <v/>
      </c>
      <c r="G310" s="428" t="str">
        <f t="shared" si="23"/>
        <v/>
      </c>
      <c r="H310" s="555" t="str">
        <f t="shared" si="26"/>
        <v>否</v>
      </c>
      <c r="I310" s="558" t="str">
        <f t="shared" si="27"/>
        <v>项</v>
      </c>
    </row>
    <row r="311" ht="34.9" customHeight="1" spans="1:9">
      <c r="A311" s="556" t="s">
        <v>707</v>
      </c>
      <c r="B311" s="199" t="s">
        <v>708</v>
      </c>
      <c r="C311" s="330"/>
      <c r="D311" s="330"/>
      <c r="E311" s="330"/>
      <c r="F311" s="428" t="str">
        <f t="shared" si="22"/>
        <v/>
      </c>
      <c r="G311" s="428" t="str">
        <f t="shared" si="23"/>
        <v/>
      </c>
      <c r="H311" s="555" t="str">
        <f t="shared" si="26"/>
        <v>否</v>
      </c>
      <c r="I311" s="558" t="str">
        <f t="shared" si="27"/>
        <v>项</v>
      </c>
    </row>
    <row r="312" ht="34.9" customHeight="1" spans="1:9">
      <c r="A312" s="556" t="s">
        <v>709</v>
      </c>
      <c r="B312" s="199" t="s">
        <v>710</v>
      </c>
      <c r="C312" s="330">
        <v>41</v>
      </c>
      <c r="D312" s="330">
        <f>SUM(D313:D319)</f>
        <v>50</v>
      </c>
      <c r="E312" s="330">
        <f>SUM(E313:E319)</f>
        <v>38</v>
      </c>
      <c r="F312" s="428">
        <f t="shared" si="22"/>
        <v>-0.073</v>
      </c>
      <c r="G312" s="428">
        <f t="shared" si="23"/>
        <v>0.76</v>
      </c>
      <c r="H312" s="555" t="str">
        <f t="shared" si="26"/>
        <v>是</v>
      </c>
      <c r="I312" s="558" t="str">
        <f t="shared" si="27"/>
        <v>款</v>
      </c>
    </row>
    <row r="313" ht="34.9" customHeight="1" spans="1:9">
      <c r="A313" s="556" t="s">
        <v>711</v>
      </c>
      <c r="B313" s="199" t="s">
        <v>249</v>
      </c>
      <c r="C313" s="330">
        <v>41</v>
      </c>
      <c r="D313" s="330">
        <v>40</v>
      </c>
      <c r="E313" s="521">
        <v>38</v>
      </c>
      <c r="F313" s="428">
        <f t="shared" si="22"/>
        <v>-0.073</v>
      </c>
      <c r="G313" s="428">
        <f t="shared" si="23"/>
        <v>0.95</v>
      </c>
      <c r="H313" s="555" t="str">
        <f t="shared" si="26"/>
        <v>是</v>
      </c>
      <c r="I313" s="558" t="str">
        <f t="shared" si="27"/>
        <v>项</v>
      </c>
    </row>
    <row r="314" ht="34.9" customHeight="1" spans="1:9">
      <c r="A314" s="556" t="s">
        <v>712</v>
      </c>
      <c r="B314" s="199" t="s">
        <v>251</v>
      </c>
      <c r="C314" s="330"/>
      <c r="D314" s="330">
        <v>10</v>
      </c>
      <c r="E314" s="330"/>
      <c r="F314" s="428" t="str">
        <f t="shared" si="22"/>
        <v/>
      </c>
      <c r="G314" s="428">
        <f t="shared" si="23"/>
        <v>0</v>
      </c>
      <c r="H314" s="555" t="str">
        <f t="shared" si="26"/>
        <v>是</v>
      </c>
      <c r="I314" s="558" t="str">
        <f t="shared" si="27"/>
        <v>项</v>
      </c>
    </row>
    <row r="315" ht="34.9" customHeight="1" spans="1:9">
      <c r="A315" s="556" t="s">
        <v>713</v>
      </c>
      <c r="B315" s="199" t="s">
        <v>253</v>
      </c>
      <c r="C315" s="330"/>
      <c r="D315" s="330"/>
      <c r="E315" s="330"/>
      <c r="F315" s="428" t="str">
        <f t="shared" si="22"/>
        <v/>
      </c>
      <c r="G315" s="428" t="str">
        <f t="shared" si="23"/>
        <v/>
      </c>
      <c r="H315" s="555" t="str">
        <f t="shared" si="26"/>
        <v>否</v>
      </c>
      <c r="I315" s="558" t="str">
        <f t="shared" si="27"/>
        <v>项</v>
      </c>
    </row>
    <row r="316" ht="34.9" customHeight="1" spans="1:9">
      <c r="A316" s="556" t="s">
        <v>714</v>
      </c>
      <c r="B316" s="199" t="s">
        <v>715</v>
      </c>
      <c r="C316" s="330"/>
      <c r="D316" s="330"/>
      <c r="E316" s="330"/>
      <c r="F316" s="428" t="str">
        <f t="shared" si="22"/>
        <v/>
      </c>
      <c r="G316" s="428" t="str">
        <f t="shared" si="23"/>
        <v/>
      </c>
      <c r="H316" s="555" t="str">
        <f t="shared" si="26"/>
        <v>否</v>
      </c>
      <c r="I316" s="558" t="str">
        <f t="shared" si="27"/>
        <v>项</v>
      </c>
    </row>
    <row r="317" ht="34.9" customHeight="1" spans="1:9">
      <c r="A317" s="556" t="s">
        <v>716</v>
      </c>
      <c r="B317" s="199" t="s">
        <v>717</v>
      </c>
      <c r="C317" s="330"/>
      <c r="D317" s="330"/>
      <c r="E317" s="330"/>
      <c r="F317" s="428" t="str">
        <f t="shared" si="22"/>
        <v/>
      </c>
      <c r="G317" s="428" t="str">
        <f t="shared" si="23"/>
        <v/>
      </c>
      <c r="H317" s="555" t="str">
        <f t="shared" si="26"/>
        <v>否</v>
      </c>
      <c r="I317" s="558" t="str">
        <f t="shared" si="27"/>
        <v>项</v>
      </c>
    </row>
    <row r="318" ht="34.9" customHeight="1" spans="1:9">
      <c r="A318" s="556" t="s">
        <v>718</v>
      </c>
      <c r="B318" s="199" t="s">
        <v>267</v>
      </c>
      <c r="C318" s="330"/>
      <c r="D318" s="330"/>
      <c r="E318" s="330"/>
      <c r="F318" s="428" t="str">
        <f t="shared" si="22"/>
        <v/>
      </c>
      <c r="G318" s="428" t="str">
        <f t="shared" si="23"/>
        <v/>
      </c>
      <c r="H318" s="555" t="str">
        <f t="shared" si="26"/>
        <v>否</v>
      </c>
      <c r="I318" s="558" t="str">
        <f t="shared" si="27"/>
        <v>项</v>
      </c>
    </row>
    <row r="319" ht="34.9" customHeight="1" spans="1:9">
      <c r="A319" s="556" t="s">
        <v>719</v>
      </c>
      <c r="B319" s="199" t="s">
        <v>720</v>
      </c>
      <c r="C319" s="330"/>
      <c r="D319" s="330"/>
      <c r="E319" s="330"/>
      <c r="F319" s="428" t="str">
        <f t="shared" si="22"/>
        <v/>
      </c>
      <c r="G319" s="428" t="str">
        <f t="shared" si="23"/>
        <v/>
      </c>
      <c r="H319" s="555" t="str">
        <f t="shared" si="26"/>
        <v>否</v>
      </c>
      <c r="I319" s="558" t="str">
        <f t="shared" si="27"/>
        <v>项</v>
      </c>
    </row>
    <row r="320" ht="34.9" customHeight="1" spans="1:9">
      <c r="A320" s="556" t="s">
        <v>721</v>
      </c>
      <c r="B320" s="199" t="s">
        <v>722</v>
      </c>
      <c r="C320" s="330">
        <f>SUM(C321:C328)</f>
        <v>0</v>
      </c>
      <c r="D320" s="330">
        <f>SUM(D321:D328)</f>
        <v>43</v>
      </c>
      <c r="E320" s="330">
        <f>SUM(E321:E328)</f>
        <v>41</v>
      </c>
      <c r="F320" s="428" t="str">
        <f t="shared" si="22"/>
        <v/>
      </c>
      <c r="G320" s="428">
        <f t="shared" si="23"/>
        <v>0.953</v>
      </c>
      <c r="H320" s="555" t="str">
        <f t="shared" si="26"/>
        <v>是</v>
      </c>
      <c r="I320" s="558" t="str">
        <f t="shared" si="27"/>
        <v>款</v>
      </c>
    </row>
    <row r="321" ht="34.9" customHeight="1" spans="1:9">
      <c r="A321" s="556" t="s">
        <v>723</v>
      </c>
      <c r="B321" s="199" t="s">
        <v>249</v>
      </c>
      <c r="C321" s="330"/>
      <c r="D321" s="330"/>
      <c r="E321" s="330"/>
      <c r="F321" s="428" t="str">
        <f t="shared" si="22"/>
        <v/>
      </c>
      <c r="G321" s="428" t="str">
        <f t="shared" si="23"/>
        <v/>
      </c>
      <c r="H321" s="555" t="str">
        <f t="shared" si="26"/>
        <v>否</v>
      </c>
      <c r="I321" s="558" t="str">
        <f t="shared" si="27"/>
        <v>项</v>
      </c>
    </row>
    <row r="322" ht="34.9" customHeight="1" spans="1:9">
      <c r="A322" s="556" t="s">
        <v>724</v>
      </c>
      <c r="B322" s="199" t="s">
        <v>251</v>
      </c>
      <c r="C322" s="330"/>
      <c r="D322" s="330"/>
      <c r="E322" s="330"/>
      <c r="F322" s="428" t="str">
        <f t="shared" si="22"/>
        <v/>
      </c>
      <c r="G322" s="428" t="str">
        <f t="shared" si="23"/>
        <v/>
      </c>
      <c r="H322" s="555" t="str">
        <f t="shared" si="26"/>
        <v>否</v>
      </c>
      <c r="I322" s="558" t="str">
        <f t="shared" si="27"/>
        <v>项</v>
      </c>
    </row>
    <row r="323" ht="34.9" customHeight="1" spans="1:9">
      <c r="A323" s="556" t="s">
        <v>725</v>
      </c>
      <c r="B323" s="199" t="s">
        <v>253</v>
      </c>
      <c r="C323" s="330"/>
      <c r="D323" s="330"/>
      <c r="E323" s="330"/>
      <c r="F323" s="428" t="str">
        <f t="shared" si="22"/>
        <v/>
      </c>
      <c r="G323" s="428" t="str">
        <f t="shared" si="23"/>
        <v/>
      </c>
      <c r="H323" s="555" t="str">
        <f t="shared" si="26"/>
        <v>否</v>
      </c>
      <c r="I323" s="558" t="str">
        <f t="shared" si="27"/>
        <v>项</v>
      </c>
    </row>
    <row r="324" ht="34.9" customHeight="1" spans="1:9">
      <c r="A324" s="556" t="s">
        <v>726</v>
      </c>
      <c r="B324" s="199" t="s">
        <v>727</v>
      </c>
      <c r="C324" s="330"/>
      <c r="D324" s="330"/>
      <c r="E324" s="330"/>
      <c r="F324" s="428" t="str">
        <f t="shared" si="22"/>
        <v/>
      </c>
      <c r="G324" s="428" t="str">
        <f t="shared" si="23"/>
        <v/>
      </c>
      <c r="H324" s="555" t="str">
        <f t="shared" si="26"/>
        <v>否</v>
      </c>
      <c r="I324" s="558" t="str">
        <f t="shared" si="27"/>
        <v>项</v>
      </c>
    </row>
    <row r="325" ht="34.9" customHeight="1" spans="1:9">
      <c r="A325" s="556" t="s">
        <v>728</v>
      </c>
      <c r="B325" s="199" t="s">
        <v>729</v>
      </c>
      <c r="C325" s="330"/>
      <c r="D325" s="330"/>
      <c r="E325" s="330"/>
      <c r="F325" s="428" t="str">
        <f t="shared" si="22"/>
        <v/>
      </c>
      <c r="G325" s="428" t="str">
        <f t="shared" si="23"/>
        <v/>
      </c>
      <c r="H325" s="555" t="str">
        <f t="shared" si="26"/>
        <v>否</v>
      </c>
      <c r="I325" s="558" t="str">
        <f t="shared" si="27"/>
        <v>项</v>
      </c>
    </row>
    <row r="326" ht="34.9" customHeight="1" spans="1:9">
      <c r="A326" s="556" t="s">
        <v>730</v>
      </c>
      <c r="B326" s="199" t="s">
        <v>731</v>
      </c>
      <c r="C326" s="330"/>
      <c r="D326" s="330"/>
      <c r="E326" s="330"/>
      <c r="F326" s="428" t="str">
        <f t="shared" ref="F326:F389" si="28">IF(C326&lt;&gt;0,E326/C326-1,"")</f>
        <v/>
      </c>
      <c r="G326" s="428" t="str">
        <f t="shared" ref="G326:G389" si="29">IF(D326&lt;&gt;0,E326/D326,"")</f>
        <v/>
      </c>
      <c r="H326" s="555" t="str">
        <f t="shared" si="26"/>
        <v>否</v>
      </c>
      <c r="I326" s="558" t="str">
        <f t="shared" si="27"/>
        <v>项</v>
      </c>
    </row>
    <row r="327" ht="34.9" customHeight="1" spans="1:9">
      <c r="A327" s="556" t="s">
        <v>732</v>
      </c>
      <c r="B327" s="199" t="s">
        <v>267</v>
      </c>
      <c r="C327" s="330"/>
      <c r="D327" s="330"/>
      <c r="E327" s="330"/>
      <c r="F327" s="428" t="str">
        <f t="shared" si="28"/>
        <v/>
      </c>
      <c r="G327" s="428" t="str">
        <f t="shared" si="29"/>
        <v/>
      </c>
      <c r="H327" s="555" t="str">
        <f t="shared" si="26"/>
        <v>否</v>
      </c>
      <c r="I327" s="558" t="str">
        <f t="shared" si="27"/>
        <v>项</v>
      </c>
    </row>
    <row r="328" ht="34.9" customHeight="1" spans="1:9">
      <c r="A328" s="556" t="s">
        <v>733</v>
      </c>
      <c r="B328" s="199" t="s">
        <v>734</v>
      </c>
      <c r="C328" s="330"/>
      <c r="D328" s="330">
        <v>43</v>
      </c>
      <c r="E328" s="521">
        <v>41</v>
      </c>
      <c r="F328" s="428" t="str">
        <f t="shared" si="28"/>
        <v/>
      </c>
      <c r="G328" s="428">
        <f t="shared" si="29"/>
        <v>0.953</v>
      </c>
      <c r="H328" s="555" t="str">
        <f t="shared" si="26"/>
        <v>是</v>
      </c>
      <c r="I328" s="558" t="str">
        <f t="shared" si="27"/>
        <v>项</v>
      </c>
    </row>
    <row r="329" ht="34.9" customHeight="1" spans="1:9">
      <c r="A329" s="556" t="s">
        <v>735</v>
      </c>
      <c r="B329" s="199" t="s">
        <v>736</v>
      </c>
      <c r="C329" s="330">
        <f>SUM(C330:C342)</f>
        <v>768</v>
      </c>
      <c r="D329" s="330">
        <f>SUM(D330:D342)</f>
        <v>735</v>
      </c>
      <c r="E329" s="330">
        <f>SUM(E330:E342)</f>
        <v>623</v>
      </c>
      <c r="F329" s="428">
        <f t="shared" si="28"/>
        <v>-0.189</v>
      </c>
      <c r="G329" s="428">
        <f t="shared" si="29"/>
        <v>0.848</v>
      </c>
      <c r="H329" s="555" t="str">
        <f t="shared" si="26"/>
        <v>是</v>
      </c>
      <c r="I329" s="558" t="str">
        <f t="shared" si="27"/>
        <v>款</v>
      </c>
    </row>
    <row r="330" ht="34.9" customHeight="1" spans="1:9">
      <c r="A330" s="556" t="s">
        <v>737</v>
      </c>
      <c r="B330" s="199" t="s">
        <v>249</v>
      </c>
      <c r="C330" s="330">
        <v>452</v>
      </c>
      <c r="D330" s="330">
        <v>500</v>
      </c>
      <c r="E330" s="521">
        <v>359</v>
      </c>
      <c r="F330" s="428">
        <f t="shared" si="28"/>
        <v>-0.206</v>
      </c>
      <c r="G330" s="428">
        <f t="shared" si="29"/>
        <v>0.718</v>
      </c>
      <c r="H330" s="555" t="str">
        <f t="shared" si="26"/>
        <v>是</v>
      </c>
      <c r="I330" s="558" t="str">
        <f t="shared" si="27"/>
        <v>项</v>
      </c>
    </row>
    <row r="331" ht="34.9" customHeight="1" spans="1:9">
      <c r="A331" s="556" t="s">
        <v>738</v>
      </c>
      <c r="B331" s="199" t="s">
        <v>251</v>
      </c>
      <c r="C331" s="330">
        <v>4</v>
      </c>
      <c r="D331" s="330">
        <v>1</v>
      </c>
      <c r="E331" s="521"/>
      <c r="F331" s="428">
        <f t="shared" si="28"/>
        <v>-1</v>
      </c>
      <c r="G331" s="428">
        <f t="shared" si="29"/>
        <v>0</v>
      </c>
      <c r="H331" s="555" t="str">
        <f t="shared" si="26"/>
        <v>是</v>
      </c>
      <c r="I331" s="558" t="str">
        <f t="shared" si="27"/>
        <v>项</v>
      </c>
    </row>
    <row r="332" ht="34.9" customHeight="1" spans="1:9">
      <c r="A332" s="556" t="s">
        <v>739</v>
      </c>
      <c r="B332" s="199" t="s">
        <v>253</v>
      </c>
      <c r="C332" s="330">
        <v>0</v>
      </c>
      <c r="D332" s="330"/>
      <c r="E332" s="521"/>
      <c r="F332" s="428" t="str">
        <f t="shared" si="28"/>
        <v/>
      </c>
      <c r="G332" s="428" t="str">
        <f t="shared" si="29"/>
        <v/>
      </c>
      <c r="H332" s="555" t="str">
        <f t="shared" si="26"/>
        <v>否</v>
      </c>
      <c r="I332" s="558" t="str">
        <f t="shared" si="27"/>
        <v>项</v>
      </c>
    </row>
    <row r="333" ht="34.9" customHeight="1" spans="1:9">
      <c r="A333" s="556" t="s">
        <v>740</v>
      </c>
      <c r="B333" s="199" t="s">
        <v>741</v>
      </c>
      <c r="C333" s="330">
        <v>21</v>
      </c>
      <c r="D333" s="330">
        <v>12</v>
      </c>
      <c r="E333" s="521">
        <v>26</v>
      </c>
      <c r="F333" s="428">
        <f t="shared" si="28"/>
        <v>0.238</v>
      </c>
      <c r="G333" s="428">
        <f t="shared" si="29"/>
        <v>2.167</v>
      </c>
      <c r="H333" s="555" t="str">
        <f t="shared" si="26"/>
        <v>是</v>
      </c>
      <c r="I333" s="558" t="str">
        <f t="shared" si="27"/>
        <v>项</v>
      </c>
    </row>
    <row r="334" ht="34.9" customHeight="1" spans="1:9">
      <c r="A334" s="556" t="s">
        <v>742</v>
      </c>
      <c r="B334" s="199" t="s">
        <v>743</v>
      </c>
      <c r="C334" s="330">
        <v>32</v>
      </c>
      <c r="D334" s="330">
        <v>1</v>
      </c>
      <c r="E334" s="521"/>
      <c r="F334" s="428">
        <f t="shared" si="28"/>
        <v>-1</v>
      </c>
      <c r="G334" s="428">
        <f t="shared" si="29"/>
        <v>0</v>
      </c>
      <c r="H334" s="555" t="str">
        <f t="shared" si="26"/>
        <v>是</v>
      </c>
      <c r="I334" s="558" t="str">
        <f t="shared" si="27"/>
        <v>项</v>
      </c>
    </row>
    <row r="335" ht="34.9" customHeight="1" spans="1:9">
      <c r="A335" s="556" t="s">
        <v>744</v>
      </c>
      <c r="B335" s="199" t="s">
        <v>745</v>
      </c>
      <c r="C335" s="330">
        <v>50</v>
      </c>
      <c r="D335" s="330">
        <v>82</v>
      </c>
      <c r="E335" s="521">
        <v>70</v>
      </c>
      <c r="F335" s="428">
        <f t="shared" si="28"/>
        <v>0.4</v>
      </c>
      <c r="G335" s="428">
        <f t="shared" si="29"/>
        <v>0.854</v>
      </c>
      <c r="H335" s="555" t="str">
        <f t="shared" si="26"/>
        <v>是</v>
      </c>
      <c r="I335" s="558" t="str">
        <f t="shared" si="27"/>
        <v>项</v>
      </c>
    </row>
    <row r="336" ht="34.9" customHeight="1" spans="1:9">
      <c r="A336" s="556" t="s">
        <v>746</v>
      </c>
      <c r="B336" s="199" t="s">
        <v>747</v>
      </c>
      <c r="C336" s="330">
        <v>62</v>
      </c>
      <c r="D336" s="330">
        <v>42</v>
      </c>
      <c r="E336" s="521">
        <v>65</v>
      </c>
      <c r="F336" s="428">
        <f t="shared" si="28"/>
        <v>0.048</v>
      </c>
      <c r="G336" s="428">
        <f t="shared" si="29"/>
        <v>1.548</v>
      </c>
      <c r="H336" s="555" t="str">
        <f t="shared" si="26"/>
        <v>是</v>
      </c>
      <c r="I336" s="558" t="str">
        <f t="shared" si="27"/>
        <v>项</v>
      </c>
    </row>
    <row r="337" ht="34.9" customHeight="1" spans="1:9">
      <c r="A337" s="556" t="s">
        <v>748</v>
      </c>
      <c r="B337" s="199" t="s">
        <v>749</v>
      </c>
      <c r="C337" s="330">
        <v>0</v>
      </c>
      <c r="D337" s="330"/>
      <c r="E337" s="521"/>
      <c r="F337" s="428" t="str">
        <f t="shared" si="28"/>
        <v/>
      </c>
      <c r="G337" s="428" t="str">
        <f t="shared" si="29"/>
        <v/>
      </c>
      <c r="H337" s="555" t="str">
        <f t="shared" ref="H337:H378" si="30">IF(LEN(A337)=3,"是",IF(B337&lt;&gt;"",IF(SUM(C337:E337)&lt;&gt;0,"是","否"),"是"))</f>
        <v>否</v>
      </c>
      <c r="I337" s="558" t="str">
        <f t="shared" ref="I337:I378" si="31">IF(LEN(A337)=3,"类",IF(LEN(A337)=5,"款","项"))</f>
        <v>项</v>
      </c>
    </row>
    <row r="338" ht="34.9" customHeight="1" spans="1:9">
      <c r="A338" s="556" t="s">
        <v>750</v>
      </c>
      <c r="B338" s="199" t="s">
        <v>751</v>
      </c>
      <c r="C338" s="330">
        <v>63</v>
      </c>
      <c r="D338" s="330">
        <v>43</v>
      </c>
      <c r="E338" s="521">
        <v>40</v>
      </c>
      <c r="F338" s="428">
        <f t="shared" si="28"/>
        <v>-0.365</v>
      </c>
      <c r="G338" s="428">
        <f t="shared" si="29"/>
        <v>0.93</v>
      </c>
      <c r="H338" s="555" t="str">
        <f t="shared" si="30"/>
        <v>是</v>
      </c>
      <c r="I338" s="558" t="str">
        <f t="shared" si="31"/>
        <v>项</v>
      </c>
    </row>
    <row r="339" ht="34.9" customHeight="1" spans="1:9">
      <c r="A339" s="556" t="s">
        <v>752</v>
      </c>
      <c r="B339" s="204" t="s">
        <v>753</v>
      </c>
      <c r="C339" s="330">
        <v>35</v>
      </c>
      <c r="D339" s="330">
        <v>8</v>
      </c>
      <c r="E339" s="521">
        <v>2</v>
      </c>
      <c r="F339" s="428">
        <f t="shared" si="28"/>
        <v>-0.943</v>
      </c>
      <c r="G339" s="428">
        <f t="shared" si="29"/>
        <v>0.25</v>
      </c>
      <c r="H339" s="555" t="str">
        <f t="shared" si="30"/>
        <v>是</v>
      </c>
      <c r="I339" s="558" t="str">
        <f t="shared" si="31"/>
        <v>项</v>
      </c>
    </row>
    <row r="340" ht="34.9" customHeight="1" spans="1:9">
      <c r="A340" s="556" t="s">
        <v>754</v>
      </c>
      <c r="B340" s="199" t="s">
        <v>350</v>
      </c>
      <c r="C340" s="330">
        <v>0</v>
      </c>
      <c r="D340" s="330"/>
      <c r="E340" s="521">
        <v>4</v>
      </c>
      <c r="F340" s="428" t="str">
        <f t="shared" si="28"/>
        <v/>
      </c>
      <c r="G340" s="428" t="str">
        <f t="shared" si="29"/>
        <v/>
      </c>
      <c r="H340" s="555" t="str">
        <f t="shared" si="30"/>
        <v>是</v>
      </c>
      <c r="I340" s="558" t="str">
        <f t="shared" si="31"/>
        <v>项</v>
      </c>
    </row>
    <row r="341" ht="34.9" customHeight="1" spans="1:9">
      <c r="A341" s="556" t="s">
        <v>755</v>
      </c>
      <c r="B341" s="199" t="s">
        <v>267</v>
      </c>
      <c r="C341" s="330">
        <v>42</v>
      </c>
      <c r="D341" s="330">
        <v>45</v>
      </c>
      <c r="E341" s="521">
        <v>36</v>
      </c>
      <c r="F341" s="428">
        <f t="shared" si="28"/>
        <v>-0.143</v>
      </c>
      <c r="G341" s="428">
        <f t="shared" si="29"/>
        <v>0.8</v>
      </c>
      <c r="H341" s="555" t="str">
        <f t="shared" si="30"/>
        <v>是</v>
      </c>
      <c r="I341" s="558" t="str">
        <f t="shared" si="31"/>
        <v>项</v>
      </c>
    </row>
    <row r="342" ht="34.9" customHeight="1" spans="1:9">
      <c r="A342" s="556" t="s">
        <v>756</v>
      </c>
      <c r="B342" s="199" t="s">
        <v>757</v>
      </c>
      <c r="C342" s="330">
        <v>7</v>
      </c>
      <c r="D342" s="330">
        <v>1</v>
      </c>
      <c r="E342" s="521">
        <v>21</v>
      </c>
      <c r="F342" s="428">
        <f t="shared" si="28"/>
        <v>2</v>
      </c>
      <c r="G342" s="428">
        <f t="shared" si="29"/>
        <v>21</v>
      </c>
      <c r="H342" s="555" t="str">
        <f t="shared" si="30"/>
        <v>是</v>
      </c>
      <c r="I342" s="558" t="str">
        <f t="shared" si="31"/>
        <v>项</v>
      </c>
    </row>
    <row r="343" ht="34.9" customHeight="1" spans="1:9">
      <c r="A343" s="556" t="s">
        <v>758</v>
      </c>
      <c r="B343" s="199" t="s">
        <v>759</v>
      </c>
      <c r="C343" s="330">
        <v>51</v>
      </c>
      <c r="D343" s="330">
        <v>52</v>
      </c>
      <c r="E343" s="330">
        <f>SUM(E344:E352)</f>
        <v>51</v>
      </c>
      <c r="F343" s="428">
        <f t="shared" si="28"/>
        <v>0</v>
      </c>
      <c r="G343" s="428">
        <f t="shared" si="29"/>
        <v>0.981</v>
      </c>
      <c r="H343" s="555" t="str">
        <f t="shared" si="30"/>
        <v>是</v>
      </c>
      <c r="I343" s="558" t="str">
        <f t="shared" si="31"/>
        <v>款</v>
      </c>
    </row>
    <row r="344" ht="34.9" customHeight="1" spans="1:9">
      <c r="A344" s="556" t="s">
        <v>760</v>
      </c>
      <c r="B344" s="199" t="s">
        <v>249</v>
      </c>
      <c r="C344" s="330"/>
      <c r="D344" s="330"/>
      <c r="E344" s="330">
        <v>0</v>
      </c>
      <c r="F344" s="428" t="str">
        <f t="shared" si="28"/>
        <v/>
      </c>
      <c r="G344" s="428" t="str">
        <f t="shared" si="29"/>
        <v/>
      </c>
      <c r="H344" s="555" t="str">
        <f t="shared" si="30"/>
        <v>否</v>
      </c>
      <c r="I344" s="558" t="str">
        <f t="shared" si="31"/>
        <v>项</v>
      </c>
    </row>
    <row r="345" ht="34.9" customHeight="1" spans="1:9">
      <c r="A345" s="556" t="s">
        <v>761</v>
      </c>
      <c r="B345" s="199" t="s">
        <v>251</v>
      </c>
      <c r="C345" s="330"/>
      <c r="D345" s="330"/>
      <c r="E345" s="330">
        <v>0</v>
      </c>
      <c r="F345" s="428" t="str">
        <f t="shared" si="28"/>
        <v/>
      </c>
      <c r="G345" s="428" t="str">
        <f t="shared" si="29"/>
        <v/>
      </c>
      <c r="H345" s="555" t="str">
        <f t="shared" si="30"/>
        <v>否</v>
      </c>
      <c r="I345" s="558" t="str">
        <f t="shared" si="31"/>
        <v>项</v>
      </c>
    </row>
    <row r="346" ht="34.9" customHeight="1" spans="1:9">
      <c r="A346" s="556" t="s">
        <v>762</v>
      </c>
      <c r="B346" s="199" t="s">
        <v>253</v>
      </c>
      <c r="C346" s="330"/>
      <c r="D346" s="330"/>
      <c r="E346" s="330">
        <v>0</v>
      </c>
      <c r="F346" s="428" t="str">
        <f t="shared" si="28"/>
        <v/>
      </c>
      <c r="G346" s="428" t="str">
        <f t="shared" si="29"/>
        <v/>
      </c>
      <c r="H346" s="555" t="str">
        <f t="shared" si="30"/>
        <v>否</v>
      </c>
      <c r="I346" s="558" t="str">
        <f t="shared" si="31"/>
        <v>项</v>
      </c>
    </row>
    <row r="347" ht="34.9" customHeight="1" spans="1:9">
      <c r="A347" s="556" t="s">
        <v>763</v>
      </c>
      <c r="B347" s="204" t="s">
        <v>764</v>
      </c>
      <c r="C347" s="330">
        <v>51</v>
      </c>
      <c r="D347" s="330">
        <v>52</v>
      </c>
      <c r="E347" s="521">
        <v>51</v>
      </c>
      <c r="F347" s="428">
        <f t="shared" si="28"/>
        <v>0</v>
      </c>
      <c r="G347" s="428">
        <f t="shared" si="29"/>
        <v>0.981</v>
      </c>
      <c r="H347" s="555" t="str">
        <f t="shared" si="30"/>
        <v>是</v>
      </c>
      <c r="I347" s="558" t="str">
        <f t="shared" si="31"/>
        <v>项</v>
      </c>
    </row>
    <row r="348" ht="34.9" customHeight="1" spans="1:9">
      <c r="A348" s="556" t="s">
        <v>765</v>
      </c>
      <c r="B348" s="204" t="s">
        <v>766</v>
      </c>
      <c r="C348" s="330"/>
      <c r="D348" s="330"/>
      <c r="E348" s="330">
        <v>0</v>
      </c>
      <c r="F348" s="428" t="str">
        <f t="shared" si="28"/>
        <v/>
      </c>
      <c r="G348" s="428" t="str">
        <f t="shared" si="29"/>
        <v/>
      </c>
      <c r="H348" s="555" t="str">
        <f t="shared" si="30"/>
        <v>否</v>
      </c>
      <c r="I348" s="558" t="str">
        <f t="shared" si="31"/>
        <v>项</v>
      </c>
    </row>
    <row r="349" ht="34.9" customHeight="1" spans="1:9">
      <c r="A349" s="556" t="s">
        <v>767</v>
      </c>
      <c r="B349" s="199" t="s">
        <v>768</v>
      </c>
      <c r="C349" s="330"/>
      <c r="D349" s="330"/>
      <c r="E349" s="330">
        <v>0</v>
      </c>
      <c r="F349" s="428" t="str">
        <f t="shared" si="28"/>
        <v/>
      </c>
      <c r="G349" s="428" t="str">
        <f t="shared" si="29"/>
        <v/>
      </c>
      <c r="H349" s="555" t="str">
        <f t="shared" si="30"/>
        <v>否</v>
      </c>
      <c r="I349" s="558" t="str">
        <f t="shared" si="31"/>
        <v>项</v>
      </c>
    </row>
    <row r="350" ht="34.9" customHeight="1" spans="1:9">
      <c r="A350" s="556" t="s">
        <v>769</v>
      </c>
      <c r="B350" s="199" t="s">
        <v>350</v>
      </c>
      <c r="C350" s="330"/>
      <c r="D350" s="330"/>
      <c r="E350" s="330">
        <v>0</v>
      </c>
      <c r="F350" s="428" t="str">
        <f t="shared" si="28"/>
        <v/>
      </c>
      <c r="G350" s="428" t="str">
        <f t="shared" si="29"/>
        <v/>
      </c>
      <c r="H350" s="555" t="str">
        <f t="shared" si="30"/>
        <v>否</v>
      </c>
      <c r="I350" s="558" t="str">
        <f t="shared" si="31"/>
        <v>项</v>
      </c>
    </row>
    <row r="351" ht="34.9" customHeight="1" spans="1:9">
      <c r="A351" s="556" t="s">
        <v>770</v>
      </c>
      <c r="B351" s="199" t="s">
        <v>267</v>
      </c>
      <c r="C351" s="330"/>
      <c r="D351" s="330"/>
      <c r="E351" s="330">
        <v>0</v>
      </c>
      <c r="F351" s="428" t="str">
        <f t="shared" si="28"/>
        <v/>
      </c>
      <c r="G351" s="428" t="str">
        <f t="shared" si="29"/>
        <v/>
      </c>
      <c r="H351" s="555" t="str">
        <f t="shared" si="30"/>
        <v>否</v>
      </c>
      <c r="I351" s="558" t="str">
        <f t="shared" si="31"/>
        <v>项</v>
      </c>
    </row>
    <row r="352" ht="34.9" customHeight="1" spans="1:9">
      <c r="A352" s="556" t="s">
        <v>771</v>
      </c>
      <c r="B352" s="199" t="s">
        <v>772</v>
      </c>
      <c r="C352" s="330"/>
      <c r="D352" s="330"/>
      <c r="E352" s="330">
        <v>0</v>
      </c>
      <c r="F352" s="428" t="str">
        <f t="shared" si="28"/>
        <v/>
      </c>
      <c r="G352" s="428" t="str">
        <f t="shared" si="29"/>
        <v/>
      </c>
      <c r="H352" s="555" t="str">
        <f t="shared" si="30"/>
        <v>否</v>
      </c>
      <c r="I352" s="558" t="str">
        <f t="shared" si="31"/>
        <v>项</v>
      </c>
    </row>
    <row r="353" ht="34.9" customHeight="1" spans="1:9">
      <c r="A353" s="556" t="s">
        <v>773</v>
      </c>
      <c r="B353" s="199" t="s">
        <v>774</v>
      </c>
      <c r="C353" s="330">
        <v>0</v>
      </c>
      <c r="D353" s="330">
        <f>SUM(D354:D362)</f>
        <v>0</v>
      </c>
      <c r="E353" s="330">
        <f>SUM(E354:E362)</f>
        <v>0</v>
      </c>
      <c r="F353" s="428" t="str">
        <f t="shared" si="28"/>
        <v/>
      </c>
      <c r="G353" s="428" t="str">
        <f t="shared" si="29"/>
        <v/>
      </c>
      <c r="H353" s="555" t="str">
        <f t="shared" si="30"/>
        <v>否</v>
      </c>
      <c r="I353" s="558" t="str">
        <f t="shared" si="31"/>
        <v>款</v>
      </c>
    </row>
    <row r="354" ht="34.9" customHeight="1" spans="1:9">
      <c r="A354" s="556" t="s">
        <v>775</v>
      </c>
      <c r="B354" s="199" t="s">
        <v>249</v>
      </c>
      <c r="C354" s="330"/>
      <c r="D354" s="330"/>
      <c r="E354" s="330"/>
      <c r="F354" s="428" t="str">
        <f t="shared" si="28"/>
        <v/>
      </c>
      <c r="G354" s="428" t="str">
        <f t="shared" si="29"/>
        <v/>
      </c>
      <c r="H354" s="555" t="str">
        <f t="shared" si="30"/>
        <v>否</v>
      </c>
      <c r="I354" s="558" t="str">
        <f t="shared" si="31"/>
        <v>项</v>
      </c>
    </row>
    <row r="355" ht="34.9" customHeight="1" spans="1:9">
      <c r="A355" s="556" t="s">
        <v>776</v>
      </c>
      <c r="B355" s="199" t="s">
        <v>251</v>
      </c>
      <c r="C355" s="330"/>
      <c r="D355" s="330"/>
      <c r="E355" s="330"/>
      <c r="F355" s="428" t="str">
        <f t="shared" si="28"/>
        <v/>
      </c>
      <c r="G355" s="428" t="str">
        <f t="shared" si="29"/>
        <v/>
      </c>
      <c r="H355" s="555" t="str">
        <f t="shared" si="30"/>
        <v>否</v>
      </c>
      <c r="I355" s="558" t="str">
        <f t="shared" si="31"/>
        <v>项</v>
      </c>
    </row>
    <row r="356" ht="34.9" customHeight="1" spans="1:9">
      <c r="A356" s="556" t="s">
        <v>777</v>
      </c>
      <c r="B356" s="199" t="s">
        <v>253</v>
      </c>
      <c r="C356" s="330"/>
      <c r="D356" s="330"/>
      <c r="E356" s="330"/>
      <c r="F356" s="428" t="str">
        <f t="shared" si="28"/>
        <v/>
      </c>
      <c r="G356" s="428" t="str">
        <f t="shared" si="29"/>
        <v/>
      </c>
      <c r="H356" s="555" t="str">
        <f t="shared" si="30"/>
        <v>否</v>
      </c>
      <c r="I356" s="558" t="str">
        <f t="shared" si="31"/>
        <v>项</v>
      </c>
    </row>
    <row r="357" ht="34.9" customHeight="1" spans="1:9">
      <c r="A357" s="556" t="s">
        <v>778</v>
      </c>
      <c r="B357" s="199" t="s">
        <v>779</v>
      </c>
      <c r="C357" s="330"/>
      <c r="D357" s="330"/>
      <c r="E357" s="330"/>
      <c r="F357" s="428" t="str">
        <f t="shared" si="28"/>
        <v/>
      </c>
      <c r="G357" s="428" t="str">
        <f t="shared" si="29"/>
        <v/>
      </c>
      <c r="H357" s="555" t="str">
        <f t="shared" si="30"/>
        <v>否</v>
      </c>
      <c r="I357" s="558" t="str">
        <f t="shared" si="31"/>
        <v>项</v>
      </c>
    </row>
    <row r="358" s="421" customFormat="1" ht="34.9" customHeight="1" spans="1:9">
      <c r="A358" s="556" t="s">
        <v>780</v>
      </c>
      <c r="B358" s="199" t="s">
        <v>781</v>
      </c>
      <c r="C358" s="239"/>
      <c r="D358" s="330"/>
      <c r="E358" s="330"/>
      <c r="F358" s="428" t="str">
        <f t="shared" si="28"/>
        <v/>
      </c>
      <c r="G358" s="428" t="str">
        <f t="shared" si="29"/>
        <v/>
      </c>
      <c r="H358" s="555" t="str">
        <f t="shared" si="30"/>
        <v>否</v>
      </c>
      <c r="I358" s="558" t="str">
        <f t="shared" si="31"/>
        <v>项</v>
      </c>
    </row>
    <row r="359" ht="34.9" customHeight="1" spans="1:9">
      <c r="A359" s="556" t="s">
        <v>782</v>
      </c>
      <c r="B359" s="199" t="s">
        <v>783</v>
      </c>
      <c r="C359" s="330"/>
      <c r="D359" s="330"/>
      <c r="E359" s="330"/>
      <c r="F359" s="428" t="str">
        <f t="shared" si="28"/>
        <v/>
      </c>
      <c r="G359" s="428" t="str">
        <f t="shared" si="29"/>
        <v/>
      </c>
      <c r="H359" s="555" t="str">
        <f t="shared" si="30"/>
        <v>否</v>
      </c>
      <c r="I359" s="558" t="str">
        <f t="shared" si="31"/>
        <v>项</v>
      </c>
    </row>
    <row r="360" ht="34.9" customHeight="1" spans="1:9">
      <c r="A360" s="556" t="s">
        <v>784</v>
      </c>
      <c r="B360" s="199" t="s">
        <v>350</v>
      </c>
      <c r="C360" s="330"/>
      <c r="D360" s="330"/>
      <c r="E360" s="330"/>
      <c r="F360" s="428" t="str">
        <f t="shared" si="28"/>
        <v/>
      </c>
      <c r="G360" s="428" t="str">
        <f t="shared" si="29"/>
        <v/>
      </c>
      <c r="H360" s="555" t="str">
        <f t="shared" si="30"/>
        <v>否</v>
      </c>
      <c r="I360" s="558" t="str">
        <f t="shared" si="31"/>
        <v>项</v>
      </c>
    </row>
    <row r="361" ht="34.9" customHeight="1" spans="1:9">
      <c r="A361" s="556" t="s">
        <v>785</v>
      </c>
      <c r="B361" s="199" t="s">
        <v>267</v>
      </c>
      <c r="C361" s="330"/>
      <c r="D361" s="330"/>
      <c r="E361" s="330"/>
      <c r="F361" s="428" t="str">
        <f t="shared" si="28"/>
        <v/>
      </c>
      <c r="G361" s="428" t="str">
        <f t="shared" si="29"/>
        <v/>
      </c>
      <c r="H361" s="555" t="str">
        <f t="shared" si="30"/>
        <v>否</v>
      </c>
      <c r="I361" s="558" t="str">
        <f t="shared" si="31"/>
        <v>项</v>
      </c>
    </row>
    <row r="362" ht="34.9" customHeight="1" spans="1:9">
      <c r="A362" s="556" t="s">
        <v>786</v>
      </c>
      <c r="B362" s="199" t="s">
        <v>787</v>
      </c>
      <c r="C362" s="330"/>
      <c r="D362" s="330"/>
      <c r="E362" s="330"/>
      <c r="F362" s="428" t="str">
        <f t="shared" si="28"/>
        <v/>
      </c>
      <c r="G362" s="428" t="str">
        <f t="shared" si="29"/>
        <v/>
      </c>
      <c r="H362" s="555" t="str">
        <f t="shared" si="30"/>
        <v>否</v>
      </c>
      <c r="I362" s="558" t="str">
        <f t="shared" si="31"/>
        <v>项</v>
      </c>
    </row>
    <row r="363" s="421" customFormat="1" ht="34.9" customHeight="1" spans="1:9">
      <c r="A363" s="556" t="s">
        <v>788</v>
      </c>
      <c r="B363" s="199" t="s">
        <v>789</v>
      </c>
      <c r="C363" s="330">
        <v>0</v>
      </c>
      <c r="D363" s="330">
        <f>SUM(D364:D370)</f>
        <v>0</v>
      </c>
      <c r="E363" s="330">
        <f>SUM(E364:E370)</f>
        <v>0</v>
      </c>
      <c r="F363" s="428" t="str">
        <f t="shared" si="28"/>
        <v/>
      </c>
      <c r="G363" s="428" t="str">
        <f t="shared" si="29"/>
        <v/>
      </c>
      <c r="H363" s="555" t="str">
        <f t="shared" si="30"/>
        <v>否</v>
      </c>
      <c r="I363" s="558" t="str">
        <f t="shared" si="31"/>
        <v>款</v>
      </c>
    </row>
    <row r="364" s="421" customFormat="1" ht="34.9" customHeight="1" spans="1:9">
      <c r="A364" s="556" t="s">
        <v>790</v>
      </c>
      <c r="B364" s="199" t="s">
        <v>249</v>
      </c>
      <c r="C364" s="330"/>
      <c r="D364" s="330"/>
      <c r="E364" s="330"/>
      <c r="F364" s="428" t="str">
        <f t="shared" si="28"/>
        <v/>
      </c>
      <c r="G364" s="428" t="str">
        <f t="shared" si="29"/>
        <v/>
      </c>
      <c r="H364" s="555" t="str">
        <f t="shared" si="30"/>
        <v>否</v>
      </c>
      <c r="I364" s="558" t="str">
        <f t="shared" si="31"/>
        <v>项</v>
      </c>
    </row>
    <row r="365" ht="34.9" customHeight="1" spans="1:9">
      <c r="A365" s="556" t="s">
        <v>791</v>
      </c>
      <c r="B365" s="199" t="s">
        <v>251</v>
      </c>
      <c r="C365" s="330"/>
      <c r="D365" s="330"/>
      <c r="E365" s="330"/>
      <c r="F365" s="428" t="str">
        <f t="shared" si="28"/>
        <v/>
      </c>
      <c r="G365" s="428" t="str">
        <f t="shared" si="29"/>
        <v/>
      </c>
      <c r="H365" s="555" t="str">
        <f t="shared" si="30"/>
        <v>否</v>
      </c>
      <c r="I365" s="558" t="str">
        <f t="shared" si="31"/>
        <v>项</v>
      </c>
    </row>
    <row r="366" ht="34.9" customHeight="1" spans="1:9">
      <c r="A366" s="556" t="s">
        <v>792</v>
      </c>
      <c r="B366" s="199" t="s">
        <v>253</v>
      </c>
      <c r="C366" s="330"/>
      <c r="D366" s="330"/>
      <c r="E366" s="330"/>
      <c r="F366" s="428" t="str">
        <f t="shared" si="28"/>
        <v/>
      </c>
      <c r="G366" s="428" t="str">
        <f t="shared" si="29"/>
        <v/>
      </c>
      <c r="H366" s="555" t="str">
        <f t="shared" si="30"/>
        <v>否</v>
      </c>
      <c r="I366" s="558" t="str">
        <f t="shared" si="31"/>
        <v>项</v>
      </c>
    </row>
    <row r="367" ht="34.9" customHeight="1" spans="1:9">
      <c r="A367" s="556" t="s">
        <v>793</v>
      </c>
      <c r="B367" s="199" t="s">
        <v>794</v>
      </c>
      <c r="C367" s="239"/>
      <c r="D367" s="330"/>
      <c r="E367" s="330"/>
      <c r="F367" s="428" t="str">
        <f t="shared" si="28"/>
        <v/>
      </c>
      <c r="G367" s="428" t="str">
        <f t="shared" si="29"/>
        <v/>
      </c>
      <c r="H367" s="555" t="str">
        <f t="shared" si="30"/>
        <v>否</v>
      </c>
      <c r="I367" s="558" t="str">
        <f t="shared" si="31"/>
        <v>项</v>
      </c>
    </row>
    <row r="368" s="421" customFormat="1" ht="34.9" customHeight="1" spans="1:9">
      <c r="A368" s="556" t="s">
        <v>795</v>
      </c>
      <c r="B368" s="199" t="s">
        <v>796</v>
      </c>
      <c r="C368" s="330"/>
      <c r="D368" s="330"/>
      <c r="E368" s="330"/>
      <c r="F368" s="428" t="str">
        <f t="shared" si="28"/>
        <v/>
      </c>
      <c r="G368" s="428" t="str">
        <f t="shared" si="29"/>
        <v/>
      </c>
      <c r="H368" s="555" t="str">
        <f t="shared" si="30"/>
        <v>否</v>
      </c>
      <c r="I368" s="558" t="str">
        <f t="shared" si="31"/>
        <v>项</v>
      </c>
    </row>
    <row r="369" ht="34.9" customHeight="1" spans="1:9">
      <c r="A369" s="556" t="s">
        <v>797</v>
      </c>
      <c r="B369" s="199" t="s">
        <v>267</v>
      </c>
      <c r="C369" s="330"/>
      <c r="D369" s="330"/>
      <c r="E369" s="330"/>
      <c r="F369" s="428" t="str">
        <f t="shared" si="28"/>
        <v/>
      </c>
      <c r="G369" s="428" t="str">
        <f t="shared" si="29"/>
        <v/>
      </c>
      <c r="H369" s="555" t="str">
        <f t="shared" si="30"/>
        <v>否</v>
      </c>
      <c r="I369" s="558" t="str">
        <f t="shared" si="31"/>
        <v>项</v>
      </c>
    </row>
    <row r="370" ht="34.9" customHeight="1" spans="1:9">
      <c r="A370" s="556" t="s">
        <v>798</v>
      </c>
      <c r="B370" s="199" t="s">
        <v>799</v>
      </c>
      <c r="C370" s="330"/>
      <c r="D370" s="330"/>
      <c r="E370" s="330"/>
      <c r="F370" s="428" t="str">
        <f t="shared" si="28"/>
        <v/>
      </c>
      <c r="G370" s="428" t="str">
        <f t="shared" si="29"/>
        <v/>
      </c>
      <c r="H370" s="555" t="str">
        <f t="shared" si="30"/>
        <v>否</v>
      </c>
      <c r="I370" s="558" t="str">
        <f t="shared" si="31"/>
        <v>项</v>
      </c>
    </row>
    <row r="371" ht="34.9" customHeight="1" spans="1:9">
      <c r="A371" s="556" t="s">
        <v>800</v>
      </c>
      <c r="B371" s="199" t="s">
        <v>801</v>
      </c>
      <c r="C371" s="330">
        <v>0</v>
      </c>
      <c r="D371" s="239">
        <f>SUM(D372:D376)</f>
        <v>0</v>
      </c>
      <c r="E371" s="239">
        <f>SUM(E372:E376)</f>
        <v>0</v>
      </c>
      <c r="F371" s="428" t="str">
        <f t="shared" si="28"/>
        <v/>
      </c>
      <c r="G371" s="428" t="str">
        <f t="shared" si="29"/>
        <v/>
      </c>
      <c r="H371" s="555" t="str">
        <f t="shared" si="30"/>
        <v>否</v>
      </c>
      <c r="I371" s="558" t="str">
        <f t="shared" si="31"/>
        <v>款</v>
      </c>
    </row>
    <row r="372" ht="34.9" customHeight="1" spans="1:9">
      <c r="A372" s="556" t="s">
        <v>802</v>
      </c>
      <c r="B372" s="199" t="s">
        <v>249</v>
      </c>
      <c r="C372" s="330"/>
      <c r="D372" s="330"/>
      <c r="E372" s="330"/>
      <c r="F372" s="428" t="str">
        <f t="shared" si="28"/>
        <v/>
      </c>
      <c r="G372" s="428" t="str">
        <f t="shared" si="29"/>
        <v/>
      </c>
      <c r="H372" s="555" t="str">
        <f t="shared" si="30"/>
        <v>否</v>
      </c>
      <c r="I372" s="558" t="str">
        <f t="shared" si="31"/>
        <v>项</v>
      </c>
    </row>
    <row r="373" s="421" customFormat="1" ht="34.9" customHeight="1" spans="1:9">
      <c r="A373" s="556" t="s">
        <v>803</v>
      </c>
      <c r="B373" s="199" t="s">
        <v>251</v>
      </c>
      <c r="C373" s="330"/>
      <c r="D373" s="330"/>
      <c r="E373" s="330"/>
      <c r="F373" s="428" t="str">
        <f t="shared" si="28"/>
        <v/>
      </c>
      <c r="G373" s="428" t="str">
        <f t="shared" si="29"/>
        <v/>
      </c>
      <c r="H373" s="555" t="str">
        <f t="shared" si="30"/>
        <v>否</v>
      </c>
      <c r="I373" s="558" t="str">
        <f t="shared" si="31"/>
        <v>项</v>
      </c>
    </row>
    <row r="374" ht="34.9" customHeight="1" spans="1:9">
      <c r="A374" s="556" t="s">
        <v>804</v>
      </c>
      <c r="B374" s="199" t="s">
        <v>350</v>
      </c>
      <c r="C374" s="330"/>
      <c r="D374" s="330"/>
      <c r="E374" s="330"/>
      <c r="F374" s="428" t="str">
        <f t="shared" si="28"/>
        <v/>
      </c>
      <c r="G374" s="428" t="str">
        <f t="shared" si="29"/>
        <v/>
      </c>
      <c r="H374" s="555" t="str">
        <f t="shared" si="30"/>
        <v>否</v>
      </c>
      <c r="I374" s="558" t="str">
        <f t="shared" si="31"/>
        <v>项</v>
      </c>
    </row>
    <row r="375" ht="34.9" customHeight="1" spans="1:9">
      <c r="A375" s="556" t="s">
        <v>805</v>
      </c>
      <c r="B375" s="199" t="s">
        <v>806</v>
      </c>
      <c r="C375" s="330"/>
      <c r="D375" s="330"/>
      <c r="E375" s="330"/>
      <c r="F375" s="428" t="str">
        <f t="shared" si="28"/>
        <v/>
      </c>
      <c r="G375" s="428" t="str">
        <f t="shared" si="29"/>
        <v/>
      </c>
      <c r="H375" s="555" t="str">
        <f t="shared" si="30"/>
        <v>否</v>
      </c>
      <c r="I375" s="558" t="str">
        <f t="shared" si="31"/>
        <v>项</v>
      </c>
    </row>
    <row r="376" ht="34.9" customHeight="1" spans="1:9">
      <c r="A376" s="556" t="s">
        <v>807</v>
      </c>
      <c r="B376" s="199" t="s">
        <v>808</v>
      </c>
      <c r="C376" s="330"/>
      <c r="D376" s="330"/>
      <c r="E376" s="330"/>
      <c r="F376" s="428" t="str">
        <f t="shared" si="28"/>
        <v/>
      </c>
      <c r="G376" s="428" t="str">
        <f t="shared" si="29"/>
        <v/>
      </c>
      <c r="H376" s="555" t="str">
        <f t="shared" si="30"/>
        <v>否</v>
      </c>
      <c r="I376" s="558" t="str">
        <f t="shared" si="31"/>
        <v>项</v>
      </c>
    </row>
    <row r="377" ht="34.9" customHeight="1" spans="1:9">
      <c r="A377" s="556" t="s">
        <v>809</v>
      </c>
      <c r="B377" s="199" t="s">
        <v>810</v>
      </c>
      <c r="C377" s="330">
        <f>SUM(C378:C379)</f>
        <v>6</v>
      </c>
      <c r="D377" s="330">
        <f>SUM(D378:D379)</f>
        <v>8</v>
      </c>
      <c r="E377" s="330">
        <f>SUM(E378:E379)</f>
        <v>22</v>
      </c>
      <c r="F377" s="428">
        <f t="shared" si="28"/>
        <v>2.667</v>
      </c>
      <c r="G377" s="428">
        <f t="shared" si="29"/>
        <v>2.75</v>
      </c>
      <c r="H377" s="555" t="str">
        <f t="shared" si="30"/>
        <v>是</v>
      </c>
      <c r="I377" s="558" t="str">
        <f t="shared" si="31"/>
        <v>款</v>
      </c>
    </row>
    <row r="378" ht="34.9" customHeight="1" spans="1:9">
      <c r="A378" s="562">
        <v>2049902</v>
      </c>
      <c r="B378" s="199" t="s">
        <v>811</v>
      </c>
      <c r="C378" s="330"/>
      <c r="D378" s="330"/>
      <c r="E378" s="330"/>
      <c r="F378" s="428" t="str">
        <f t="shared" si="28"/>
        <v/>
      </c>
      <c r="G378" s="428" t="str">
        <f t="shared" si="29"/>
        <v/>
      </c>
      <c r="H378" s="555" t="str">
        <f t="shared" si="30"/>
        <v>否</v>
      </c>
      <c r="I378" s="558" t="str">
        <f t="shared" si="31"/>
        <v>项</v>
      </c>
    </row>
    <row r="379" ht="34.9" customHeight="1" spans="1:9">
      <c r="A379" s="569" t="s">
        <v>812</v>
      </c>
      <c r="B379" s="199" t="s">
        <v>813</v>
      </c>
      <c r="C379" s="330">
        <v>6</v>
      </c>
      <c r="D379" s="330">
        <v>8</v>
      </c>
      <c r="E379" s="521">
        <v>22</v>
      </c>
      <c r="F379" s="428">
        <f t="shared" si="28"/>
        <v>2.667</v>
      </c>
      <c r="G379" s="428">
        <f t="shared" si="29"/>
        <v>2.75</v>
      </c>
      <c r="H379" s="555" t="str">
        <f t="shared" ref="H379:H401" si="32">IF(LEN(A379)=3,"是",IF(B379&lt;&gt;"",IF(SUM(C379:E379)&lt;&gt;0,"是","否"),"是"))</f>
        <v>是</v>
      </c>
      <c r="I379" s="558" t="str">
        <f t="shared" ref="I379:I401" si="33">IF(LEN(A379)=3,"类",IF(LEN(A379)=5,"款","项"))</f>
        <v>项</v>
      </c>
    </row>
    <row r="380" ht="34.9" customHeight="1" spans="1:9">
      <c r="A380" s="349" t="s">
        <v>183</v>
      </c>
      <c r="B380" s="193" t="s">
        <v>184</v>
      </c>
      <c r="C380" s="330">
        <f>C381+C386+C393+C399+C405+C409+C413+C417+C423+C430</f>
        <v>21108</v>
      </c>
      <c r="D380" s="330">
        <f>D381+D386+D393+D399+D405+D409+D413+D417+D423+D430</f>
        <v>22850</v>
      </c>
      <c r="E380" s="330">
        <f>E381+E386+E393+E399+E405+E409+E413+E417+E423+E430</f>
        <v>21936</v>
      </c>
      <c r="F380" s="428">
        <f t="shared" si="28"/>
        <v>0.039</v>
      </c>
      <c r="G380" s="428">
        <f t="shared" si="29"/>
        <v>0.96</v>
      </c>
      <c r="H380" s="555" t="str">
        <f t="shared" si="32"/>
        <v>是</v>
      </c>
      <c r="I380" s="558" t="str">
        <f t="shared" si="33"/>
        <v>类</v>
      </c>
    </row>
    <row r="381" ht="34.9" customHeight="1" spans="1:9">
      <c r="A381" s="556" t="s">
        <v>814</v>
      </c>
      <c r="B381" s="199" t="s">
        <v>815</v>
      </c>
      <c r="C381" s="570">
        <f>SUM(C382:C385)</f>
        <v>618</v>
      </c>
      <c r="D381" s="330">
        <f>SUM(D382:D385)</f>
        <v>643</v>
      </c>
      <c r="E381" s="330">
        <f>SUM(E382:E385)</f>
        <v>321</v>
      </c>
      <c r="F381" s="428">
        <f t="shared" si="28"/>
        <v>-0.481</v>
      </c>
      <c r="G381" s="428">
        <f t="shared" si="29"/>
        <v>0.499</v>
      </c>
      <c r="H381" s="555" t="str">
        <f t="shared" si="32"/>
        <v>是</v>
      </c>
      <c r="I381" s="558" t="str">
        <f t="shared" si="33"/>
        <v>款</v>
      </c>
    </row>
    <row r="382" ht="34.9" customHeight="1" spans="1:9">
      <c r="A382" s="556" t="s">
        <v>816</v>
      </c>
      <c r="B382" s="199" t="s">
        <v>249</v>
      </c>
      <c r="C382" s="330">
        <v>614</v>
      </c>
      <c r="D382" s="330">
        <v>642</v>
      </c>
      <c r="E382" s="521">
        <v>327</v>
      </c>
      <c r="F382" s="428">
        <f t="shared" si="28"/>
        <v>-0.467</v>
      </c>
      <c r="G382" s="428">
        <f t="shared" si="29"/>
        <v>0.509</v>
      </c>
      <c r="H382" s="555" t="str">
        <f t="shared" si="32"/>
        <v>是</v>
      </c>
      <c r="I382" s="558" t="str">
        <f t="shared" si="33"/>
        <v>项</v>
      </c>
    </row>
    <row r="383" s="421" customFormat="1" ht="34.9" customHeight="1" spans="1:9">
      <c r="A383" s="556" t="s">
        <v>817</v>
      </c>
      <c r="B383" s="199" t="s">
        <v>251</v>
      </c>
      <c r="C383" s="330">
        <v>4</v>
      </c>
      <c r="D383" s="330">
        <v>1</v>
      </c>
      <c r="E383" s="521">
        <v>-7</v>
      </c>
      <c r="F383" s="428">
        <f t="shared" si="28"/>
        <v>-2.75</v>
      </c>
      <c r="G383" s="428">
        <f t="shared" si="29"/>
        <v>-7</v>
      </c>
      <c r="H383" s="555" t="str">
        <f t="shared" si="32"/>
        <v>是</v>
      </c>
      <c r="I383" s="558" t="str">
        <f t="shared" si="33"/>
        <v>项</v>
      </c>
    </row>
    <row r="384" ht="34.9" customHeight="1" spans="1:9">
      <c r="A384" s="556" t="s">
        <v>818</v>
      </c>
      <c r="B384" s="199" t="s">
        <v>253</v>
      </c>
      <c r="C384" s="330">
        <v>0</v>
      </c>
      <c r="D384" s="330"/>
      <c r="E384" s="521"/>
      <c r="F384" s="428" t="str">
        <f t="shared" si="28"/>
        <v/>
      </c>
      <c r="G384" s="428" t="str">
        <f t="shared" si="29"/>
        <v/>
      </c>
      <c r="H384" s="555" t="str">
        <f t="shared" si="32"/>
        <v>否</v>
      </c>
      <c r="I384" s="558" t="str">
        <f t="shared" si="33"/>
        <v>项</v>
      </c>
    </row>
    <row r="385" ht="34.9" customHeight="1" spans="1:9">
      <c r="A385" s="556" t="s">
        <v>819</v>
      </c>
      <c r="B385" s="199" t="s">
        <v>820</v>
      </c>
      <c r="C385" s="330">
        <v>0</v>
      </c>
      <c r="D385" s="330"/>
      <c r="E385" s="521">
        <v>1</v>
      </c>
      <c r="F385" s="428" t="str">
        <f t="shared" si="28"/>
        <v/>
      </c>
      <c r="G385" s="428" t="str">
        <f t="shared" si="29"/>
        <v/>
      </c>
      <c r="H385" s="555" t="str">
        <f t="shared" si="32"/>
        <v>是</v>
      </c>
      <c r="I385" s="558" t="str">
        <f t="shared" si="33"/>
        <v>项</v>
      </c>
    </row>
    <row r="386" ht="34.9" customHeight="1" spans="1:9">
      <c r="A386" s="556" t="s">
        <v>821</v>
      </c>
      <c r="B386" s="199" t="s">
        <v>822</v>
      </c>
      <c r="C386" s="570">
        <f>SUM(C387:C392)</f>
        <v>19038</v>
      </c>
      <c r="D386" s="330">
        <f>SUM(D387:D392)</f>
        <v>20819</v>
      </c>
      <c r="E386" s="330">
        <f>SUM(E387:E392)</f>
        <v>19712</v>
      </c>
      <c r="F386" s="428">
        <f t="shared" si="28"/>
        <v>0.035</v>
      </c>
      <c r="G386" s="428">
        <f t="shared" si="29"/>
        <v>0.947</v>
      </c>
      <c r="H386" s="555" t="str">
        <f t="shared" si="32"/>
        <v>是</v>
      </c>
      <c r="I386" s="558" t="str">
        <f t="shared" si="33"/>
        <v>款</v>
      </c>
    </row>
    <row r="387" ht="34.9" customHeight="1" spans="1:9">
      <c r="A387" s="556" t="s">
        <v>823</v>
      </c>
      <c r="B387" s="199" t="s">
        <v>824</v>
      </c>
      <c r="C387" s="330">
        <v>1314</v>
      </c>
      <c r="D387" s="330">
        <v>3000</v>
      </c>
      <c r="E387" s="521">
        <v>2351</v>
      </c>
      <c r="F387" s="428">
        <f t="shared" si="28"/>
        <v>0.789</v>
      </c>
      <c r="G387" s="428">
        <f t="shared" si="29"/>
        <v>0.784</v>
      </c>
      <c r="H387" s="555" t="str">
        <f t="shared" si="32"/>
        <v>是</v>
      </c>
      <c r="I387" s="558" t="str">
        <f t="shared" si="33"/>
        <v>项</v>
      </c>
    </row>
    <row r="388" s="421" customFormat="1" ht="34.9" customHeight="1" spans="1:9">
      <c r="A388" s="556" t="s">
        <v>825</v>
      </c>
      <c r="B388" s="199" t="s">
        <v>826</v>
      </c>
      <c r="C388" s="330">
        <v>9898</v>
      </c>
      <c r="D388" s="330">
        <v>9300</v>
      </c>
      <c r="E388" s="521">
        <v>9760</v>
      </c>
      <c r="F388" s="428">
        <f t="shared" si="28"/>
        <v>-0.014</v>
      </c>
      <c r="G388" s="428">
        <f t="shared" si="29"/>
        <v>1.049</v>
      </c>
      <c r="H388" s="555" t="str">
        <f t="shared" si="32"/>
        <v>是</v>
      </c>
      <c r="I388" s="558" t="str">
        <f t="shared" si="33"/>
        <v>项</v>
      </c>
    </row>
    <row r="389" s="421" customFormat="1" ht="34.9" customHeight="1" spans="1:9">
      <c r="A389" s="556" t="s">
        <v>827</v>
      </c>
      <c r="B389" s="199" t="s">
        <v>828</v>
      </c>
      <c r="C389" s="330">
        <v>5352</v>
      </c>
      <c r="D389" s="330">
        <v>5903</v>
      </c>
      <c r="E389" s="521">
        <v>4833</v>
      </c>
      <c r="F389" s="428">
        <f t="shared" si="28"/>
        <v>-0.097</v>
      </c>
      <c r="G389" s="428">
        <f t="shared" si="29"/>
        <v>0.819</v>
      </c>
      <c r="H389" s="555" t="str">
        <f t="shared" si="32"/>
        <v>是</v>
      </c>
      <c r="I389" s="558" t="str">
        <f t="shared" si="33"/>
        <v>项</v>
      </c>
    </row>
    <row r="390" s="421" customFormat="1" ht="34.9" customHeight="1" spans="1:9">
      <c r="A390" s="556" t="s">
        <v>829</v>
      </c>
      <c r="B390" s="199" t="s">
        <v>830</v>
      </c>
      <c r="C390" s="330">
        <v>2419</v>
      </c>
      <c r="D390" s="330">
        <v>2400</v>
      </c>
      <c r="E390" s="521">
        <v>2775</v>
      </c>
      <c r="F390" s="428">
        <f t="shared" ref="F390:F453" si="34">IF(C390&lt;&gt;0,E390/C390-1,"")</f>
        <v>0.147</v>
      </c>
      <c r="G390" s="428">
        <f t="shared" ref="G390:G453" si="35">IF(D390&lt;&gt;0,E390/D390,"")</f>
        <v>1.156</v>
      </c>
      <c r="H390" s="555" t="str">
        <f t="shared" si="32"/>
        <v>是</v>
      </c>
      <c r="I390" s="558" t="str">
        <f t="shared" si="33"/>
        <v>项</v>
      </c>
    </row>
    <row r="391" s="421" customFormat="1" ht="34.9" customHeight="1" spans="1:9">
      <c r="A391" s="556" t="s">
        <v>831</v>
      </c>
      <c r="B391" s="199" t="s">
        <v>832</v>
      </c>
      <c r="C391" s="330">
        <v>0</v>
      </c>
      <c r="D391" s="330"/>
      <c r="E391" s="521"/>
      <c r="F391" s="428" t="str">
        <f t="shared" si="34"/>
        <v/>
      </c>
      <c r="G391" s="428" t="str">
        <f t="shared" si="35"/>
        <v/>
      </c>
      <c r="H391" s="555" t="str">
        <f t="shared" si="32"/>
        <v>否</v>
      </c>
      <c r="I391" s="558" t="str">
        <f t="shared" si="33"/>
        <v>项</v>
      </c>
    </row>
    <row r="392" s="421" customFormat="1" ht="34.9" customHeight="1" spans="1:9">
      <c r="A392" s="556" t="s">
        <v>833</v>
      </c>
      <c r="B392" s="199" t="s">
        <v>834</v>
      </c>
      <c r="C392" s="330">
        <v>55</v>
      </c>
      <c r="D392" s="330">
        <v>216</v>
      </c>
      <c r="E392" s="521">
        <v>-7</v>
      </c>
      <c r="F392" s="428">
        <f t="shared" si="34"/>
        <v>-1.127</v>
      </c>
      <c r="G392" s="428">
        <f t="shared" si="35"/>
        <v>-0.032</v>
      </c>
      <c r="H392" s="555" t="str">
        <f t="shared" si="32"/>
        <v>是</v>
      </c>
      <c r="I392" s="558" t="str">
        <f t="shared" si="33"/>
        <v>项</v>
      </c>
    </row>
    <row r="393" s="421" customFormat="1" ht="34.9" customHeight="1" spans="1:9">
      <c r="A393" s="556" t="s">
        <v>835</v>
      </c>
      <c r="B393" s="199" t="s">
        <v>836</v>
      </c>
      <c r="C393" s="570">
        <f>SUM(C394:C398)</f>
        <v>493</v>
      </c>
      <c r="D393" s="330">
        <f>SUM(D394:D398)</f>
        <v>410</v>
      </c>
      <c r="E393" s="330">
        <f>SUM(E394:E398)</f>
        <v>921</v>
      </c>
      <c r="F393" s="428">
        <f t="shared" si="34"/>
        <v>0.868</v>
      </c>
      <c r="G393" s="428">
        <f t="shared" si="35"/>
        <v>2.246</v>
      </c>
      <c r="H393" s="555" t="str">
        <f t="shared" si="32"/>
        <v>是</v>
      </c>
      <c r="I393" s="558" t="str">
        <f t="shared" si="33"/>
        <v>款</v>
      </c>
    </row>
    <row r="394" s="421" customFormat="1" ht="34.9" customHeight="1" spans="1:9">
      <c r="A394" s="556" t="s">
        <v>837</v>
      </c>
      <c r="B394" s="199" t="s">
        <v>838</v>
      </c>
      <c r="C394" s="570"/>
      <c r="D394" s="330"/>
      <c r="E394" s="330">
        <v>0</v>
      </c>
      <c r="F394" s="428" t="str">
        <f t="shared" si="34"/>
        <v/>
      </c>
      <c r="G394" s="428" t="str">
        <f t="shared" si="35"/>
        <v/>
      </c>
      <c r="H394" s="555" t="str">
        <f t="shared" si="32"/>
        <v>否</v>
      </c>
      <c r="I394" s="558" t="str">
        <f t="shared" si="33"/>
        <v>项</v>
      </c>
    </row>
    <row r="395" s="421" customFormat="1" ht="34.9" customHeight="1" spans="1:9">
      <c r="A395" s="556" t="s">
        <v>839</v>
      </c>
      <c r="B395" s="199" t="s">
        <v>840</v>
      </c>
      <c r="C395" s="330">
        <v>493</v>
      </c>
      <c r="D395" s="203">
        <v>410</v>
      </c>
      <c r="E395" s="521">
        <v>921</v>
      </c>
      <c r="F395" s="428">
        <f t="shared" si="34"/>
        <v>0.868</v>
      </c>
      <c r="G395" s="428">
        <f t="shared" si="35"/>
        <v>2.246</v>
      </c>
      <c r="H395" s="555" t="str">
        <f t="shared" si="32"/>
        <v>是</v>
      </c>
      <c r="I395" s="558" t="str">
        <f t="shared" si="33"/>
        <v>项</v>
      </c>
    </row>
    <row r="396" s="421" customFormat="1" ht="34.9" customHeight="1" spans="1:9">
      <c r="A396" s="556" t="s">
        <v>841</v>
      </c>
      <c r="B396" s="199" t="s">
        <v>842</v>
      </c>
      <c r="C396" s="570"/>
      <c r="D396" s="330"/>
      <c r="E396" s="330">
        <v>0</v>
      </c>
      <c r="F396" s="428" t="str">
        <f t="shared" si="34"/>
        <v/>
      </c>
      <c r="G396" s="428" t="str">
        <f t="shared" si="35"/>
        <v/>
      </c>
      <c r="H396" s="555" t="str">
        <f t="shared" si="32"/>
        <v>否</v>
      </c>
      <c r="I396" s="558" t="str">
        <f t="shared" si="33"/>
        <v>项</v>
      </c>
    </row>
    <row r="397" s="421" customFormat="1" ht="34.9" customHeight="1" spans="1:9">
      <c r="A397" s="556" t="s">
        <v>843</v>
      </c>
      <c r="B397" s="199" t="s">
        <v>844</v>
      </c>
      <c r="C397" s="570"/>
      <c r="D397" s="330"/>
      <c r="E397" s="330">
        <v>0</v>
      </c>
      <c r="F397" s="428" t="str">
        <f t="shared" si="34"/>
        <v/>
      </c>
      <c r="G397" s="428" t="str">
        <f t="shared" si="35"/>
        <v/>
      </c>
      <c r="H397" s="555" t="str">
        <f t="shared" si="32"/>
        <v>否</v>
      </c>
      <c r="I397" s="558" t="str">
        <f t="shared" si="33"/>
        <v>项</v>
      </c>
    </row>
    <row r="398" s="421" customFormat="1" ht="34.9" customHeight="1" spans="1:9">
      <c r="A398" s="556" t="s">
        <v>845</v>
      </c>
      <c r="B398" s="199" t="s">
        <v>846</v>
      </c>
      <c r="C398" s="570"/>
      <c r="D398" s="330"/>
      <c r="E398" s="330">
        <v>0</v>
      </c>
      <c r="F398" s="428" t="str">
        <f t="shared" si="34"/>
        <v/>
      </c>
      <c r="G398" s="428" t="str">
        <f t="shared" si="35"/>
        <v/>
      </c>
      <c r="H398" s="555" t="str">
        <f t="shared" si="32"/>
        <v>否</v>
      </c>
      <c r="I398" s="558" t="str">
        <f t="shared" si="33"/>
        <v>项</v>
      </c>
    </row>
    <row r="399" s="421" customFormat="1" ht="34.9" customHeight="1" spans="1:9">
      <c r="A399" s="556" t="s">
        <v>847</v>
      </c>
      <c r="B399" s="199" t="s">
        <v>848</v>
      </c>
      <c r="C399" s="570">
        <f>SUM(C400:C404)</f>
        <v>0</v>
      </c>
      <c r="D399" s="330"/>
      <c r="E399" s="330"/>
      <c r="F399" s="428" t="str">
        <f t="shared" si="34"/>
        <v/>
      </c>
      <c r="G399" s="428" t="str">
        <f t="shared" si="35"/>
        <v/>
      </c>
      <c r="H399" s="555" t="str">
        <f t="shared" si="32"/>
        <v>否</v>
      </c>
      <c r="I399" s="558" t="str">
        <f t="shared" si="33"/>
        <v>款</v>
      </c>
    </row>
    <row r="400" s="421" customFormat="1" ht="34.9" customHeight="1" spans="1:9">
      <c r="A400" s="556" t="s">
        <v>849</v>
      </c>
      <c r="B400" s="199" t="s">
        <v>850</v>
      </c>
      <c r="C400" s="570"/>
      <c r="D400" s="330"/>
      <c r="E400" s="330"/>
      <c r="F400" s="428" t="str">
        <f t="shared" si="34"/>
        <v/>
      </c>
      <c r="G400" s="428" t="str">
        <f t="shared" si="35"/>
        <v/>
      </c>
      <c r="H400" s="555" t="str">
        <f t="shared" si="32"/>
        <v>否</v>
      </c>
      <c r="I400" s="558" t="str">
        <f t="shared" si="33"/>
        <v>项</v>
      </c>
    </row>
    <row r="401" s="421" customFormat="1" ht="34.9" customHeight="1" spans="1:9">
      <c r="A401" s="556" t="s">
        <v>851</v>
      </c>
      <c r="B401" s="199" t="s">
        <v>852</v>
      </c>
      <c r="C401" s="570"/>
      <c r="D401" s="330"/>
      <c r="E401" s="330"/>
      <c r="F401" s="428" t="str">
        <f t="shared" si="34"/>
        <v/>
      </c>
      <c r="G401" s="428" t="str">
        <f t="shared" si="35"/>
        <v/>
      </c>
      <c r="H401" s="555" t="str">
        <f t="shared" si="32"/>
        <v>否</v>
      </c>
      <c r="I401" s="558" t="str">
        <f t="shared" si="33"/>
        <v>项</v>
      </c>
    </row>
    <row r="402" s="421" customFormat="1" ht="34.9" customHeight="1" spans="1:9">
      <c r="A402" s="556" t="s">
        <v>853</v>
      </c>
      <c r="B402" s="199" t="s">
        <v>854</v>
      </c>
      <c r="C402" s="570"/>
      <c r="D402" s="330"/>
      <c r="E402" s="330"/>
      <c r="F402" s="428" t="str">
        <f t="shared" si="34"/>
        <v/>
      </c>
      <c r="G402" s="428" t="str">
        <f t="shared" si="35"/>
        <v/>
      </c>
      <c r="H402" s="555" t="str">
        <f t="shared" ref="H402:H449" si="36">IF(LEN(A402)=3,"是",IF(B402&lt;&gt;"",IF(SUM(C402:E402)&lt;&gt;0,"是","否"),"是"))</f>
        <v>否</v>
      </c>
      <c r="I402" s="558" t="str">
        <f t="shared" ref="I402:I449" si="37">IF(LEN(A402)=3,"类",IF(LEN(A402)=5,"款","项"))</f>
        <v>项</v>
      </c>
    </row>
    <row r="403" s="421" customFormat="1" ht="34.9" customHeight="1" spans="1:9">
      <c r="A403" s="556" t="s">
        <v>855</v>
      </c>
      <c r="B403" s="199" t="s">
        <v>856</v>
      </c>
      <c r="C403" s="570"/>
      <c r="D403" s="330"/>
      <c r="E403" s="330"/>
      <c r="F403" s="428" t="str">
        <f t="shared" si="34"/>
        <v/>
      </c>
      <c r="G403" s="428" t="str">
        <f t="shared" si="35"/>
        <v/>
      </c>
      <c r="H403" s="555" t="str">
        <f t="shared" si="36"/>
        <v>否</v>
      </c>
      <c r="I403" s="558" t="str">
        <f t="shared" si="37"/>
        <v>项</v>
      </c>
    </row>
    <row r="404" s="421" customFormat="1" ht="34.9" customHeight="1" spans="1:9">
      <c r="A404" s="556" t="s">
        <v>857</v>
      </c>
      <c r="B404" s="199" t="s">
        <v>858</v>
      </c>
      <c r="C404" s="570"/>
      <c r="D404" s="330"/>
      <c r="E404" s="330"/>
      <c r="F404" s="428" t="str">
        <f t="shared" si="34"/>
        <v/>
      </c>
      <c r="G404" s="428" t="str">
        <f t="shared" si="35"/>
        <v/>
      </c>
      <c r="H404" s="555" t="str">
        <f t="shared" si="36"/>
        <v>否</v>
      </c>
      <c r="I404" s="558" t="str">
        <f t="shared" si="37"/>
        <v>项</v>
      </c>
    </row>
    <row r="405" ht="34.9" customHeight="1" spans="1:9">
      <c r="A405" s="556" t="s">
        <v>859</v>
      </c>
      <c r="B405" s="199" t="s">
        <v>860</v>
      </c>
      <c r="C405" s="570">
        <f>SUM(C406:C408)</f>
        <v>0</v>
      </c>
      <c r="D405" s="330"/>
      <c r="E405" s="330"/>
      <c r="F405" s="428" t="str">
        <f t="shared" si="34"/>
        <v/>
      </c>
      <c r="G405" s="428" t="str">
        <f t="shared" si="35"/>
        <v/>
      </c>
      <c r="H405" s="555" t="str">
        <f t="shared" si="36"/>
        <v>否</v>
      </c>
      <c r="I405" s="558" t="str">
        <f t="shared" si="37"/>
        <v>款</v>
      </c>
    </row>
    <row r="406" ht="34.9" customHeight="1" spans="1:9">
      <c r="A406" s="556" t="s">
        <v>861</v>
      </c>
      <c r="B406" s="199" t="s">
        <v>862</v>
      </c>
      <c r="C406" s="570"/>
      <c r="D406" s="330"/>
      <c r="E406" s="330"/>
      <c r="F406" s="428" t="str">
        <f t="shared" si="34"/>
        <v/>
      </c>
      <c r="G406" s="428" t="str">
        <f t="shared" si="35"/>
        <v/>
      </c>
      <c r="H406" s="555" t="str">
        <f t="shared" si="36"/>
        <v>否</v>
      </c>
      <c r="I406" s="558" t="str">
        <f t="shared" si="37"/>
        <v>项</v>
      </c>
    </row>
    <row r="407" ht="34.9" customHeight="1" spans="1:9">
      <c r="A407" s="556" t="s">
        <v>863</v>
      </c>
      <c r="B407" s="199" t="s">
        <v>864</v>
      </c>
      <c r="C407" s="570"/>
      <c r="D407" s="330"/>
      <c r="E407" s="330"/>
      <c r="F407" s="428" t="str">
        <f t="shared" si="34"/>
        <v/>
      </c>
      <c r="G407" s="428" t="str">
        <f t="shared" si="35"/>
        <v/>
      </c>
      <c r="H407" s="555" t="str">
        <f t="shared" si="36"/>
        <v>否</v>
      </c>
      <c r="I407" s="558" t="str">
        <f t="shared" si="37"/>
        <v>项</v>
      </c>
    </row>
    <row r="408" ht="34.9" customHeight="1" spans="1:9">
      <c r="A408" s="556" t="s">
        <v>865</v>
      </c>
      <c r="B408" s="199" t="s">
        <v>866</v>
      </c>
      <c r="C408" s="570"/>
      <c r="D408" s="330"/>
      <c r="E408" s="330"/>
      <c r="F408" s="428" t="str">
        <f t="shared" si="34"/>
        <v/>
      </c>
      <c r="G408" s="428" t="str">
        <f t="shared" si="35"/>
        <v/>
      </c>
      <c r="H408" s="555" t="str">
        <f t="shared" si="36"/>
        <v>否</v>
      </c>
      <c r="I408" s="558" t="str">
        <f t="shared" si="37"/>
        <v>项</v>
      </c>
    </row>
    <row r="409" ht="34.9" customHeight="1" spans="1:9">
      <c r="A409" s="556" t="s">
        <v>867</v>
      </c>
      <c r="B409" s="199" t="s">
        <v>868</v>
      </c>
      <c r="C409" s="570">
        <f>SUM(C410:C412)</f>
        <v>0</v>
      </c>
      <c r="D409" s="330"/>
      <c r="E409" s="330"/>
      <c r="F409" s="428" t="str">
        <f t="shared" si="34"/>
        <v/>
      </c>
      <c r="G409" s="428" t="str">
        <f t="shared" si="35"/>
        <v/>
      </c>
      <c r="H409" s="555" t="str">
        <f t="shared" si="36"/>
        <v>否</v>
      </c>
      <c r="I409" s="558" t="str">
        <f t="shared" si="37"/>
        <v>款</v>
      </c>
    </row>
    <row r="410" ht="34.9" customHeight="1" spans="1:9">
      <c r="A410" s="556" t="s">
        <v>869</v>
      </c>
      <c r="B410" s="199" t="s">
        <v>870</v>
      </c>
      <c r="C410" s="570"/>
      <c r="D410" s="330"/>
      <c r="E410" s="330"/>
      <c r="F410" s="428" t="str">
        <f t="shared" si="34"/>
        <v/>
      </c>
      <c r="G410" s="428" t="str">
        <f t="shared" si="35"/>
        <v/>
      </c>
      <c r="H410" s="555" t="str">
        <f t="shared" si="36"/>
        <v>否</v>
      </c>
      <c r="I410" s="558" t="str">
        <f t="shared" si="37"/>
        <v>项</v>
      </c>
    </row>
    <row r="411" ht="34.9" customHeight="1" spans="1:9">
      <c r="A411" s="556" t="s">
        <v>871</v>
      </c>
      <c r="B411" s="199" t="s">
        <v>872</v>
      </c>
      <c r="C411" s="570"/>
      <c r="D411" s="330"/>
      <c r="E411" s="330"/>
      <c r="F411" s="428" t="str">
        <f t="shared" si="34"/>
        <v/>
      </c>
      <c r="G411" s="428" t="str">
        <f t="shared" si="35"/>
        <v/>
      </c>
      <c r="H411" s="555" t="str">
        <f t="shared" si="36"/>
        <v>否</v>
      </c>
      <c r="I411" s="558" t="str">
        <f t="shared" si="37"/>
        <v>项</v>
      </c>
    </row>
    <row r="412" ht="34.9" customHeight="1" spans="1:9">
      <c r="A412" s="556" t="s">
        <v>873</v>
      </c>
      <c r="B412" s="199" t="s">
        <v>874</v>
      </c>
      <c r="C412" s="570"/>
      <c r="D412" s="330"/>
      <c r="E412" s="330"/>
      <c r="F412" s="428" t="str">
        <f t="shared" si="34"/>
        <v/>
      </c>
      <c r="G412" s="428" t="str">
        <f t="shared" si="35"/>
        <v/>
      </c>
      <c r="H412" s="555" t="str">
        <f t="shared" si="36"/>
        <v>否</v>
      </c>
      <c r="I412" s="558" t="str">
        <f t="shared" si="37"/>
        <v>项</v>
      </c>
    </row>
    <row r="413" ht="34.9" customHeight="1" spans="1:9">
      <c r="A413" s="556" t="s">
        <v>875</v>
      </c>
      <c r="B413" s="199" t="s">
        <v>876</v>
      </c>
      <c r="C413" s="570">
        <f>SUM(C414:C416)</f>
        <v>50</v>
      </c>
      <c r="D413" s="330">
        <f>SUM(D414:D416)</f>
        <v>37</v>
      </c>
      <c r="E413" s="330">
        <f>SUM(E414:E416)</f>
        <v>45</v>
      </c>
      <c r="F413" s="428">
        <f t="shared" si="34"/>
        <v>-0.1</v>
      </c>
      <c r="G413" s="428">
        <f t="shared" si="35"/>
        <v>1.216</v>
      </c>
      <c r="H413" s="555" t="str">
        <f t="shared" si="36"/>
        <v>是</v>
      </c>
      <c r="I413" s="558" t="str">
        <f t="shared" si="37"/>
        <v>款</v>
      </c>
    </row>
    <row r="414" ht="34.9" customHeight="1" spans="1:9">
      <c r="A414" s="556" t="s">
        <v>877</v>
      </c>
      <c r="B414" s="199" t="s">
        <v>878</v>
      </c>
      <c r="C414" s="330">
        <v>50</v>
      </c>
      <c r="D414" s="330">
        <v>37</v>
      </c>
      <c r="E414" s="521">
        <v>45</v>
      </c>
      <c r="F414" s="428">
        <f t="shared" si="34"/>
        <v>-0.1</v>
      </c>
      <c r="G414" s="428">
        <f t="shared" si="35"/>
        <v>1.216</v>
      </c>
      <c r="H414" s="555" t="str">
        <f t="shared" si="36"/>
        <v>是</v>
      </c>
      <c r="I414" s="558" t="str">
        <f t="shared" si="37"/>
        <v>项</v>
      </c>
    </row>
    <row r="415" ht="34.9" customHeight="1" spans="1:9">
      <c r="A415" s="556" t="s">
        <v>879</v>
      </c>
      <c r="B415" s="199" t="s">
        <v>880</v>
      </c>
      <c r="C415" s="570"/>
      <c r="D415" s="330"/>
      <c r="E415" s="330">
        <v>0</v>
      </c>
      <c r="F415" s="428" t="str">
        <f t="shared" si="34"/>
        <v/>
      </c>
      <c r="G415" s="428" t="str">
        <f t="shared" si="35"/>
        <v/>
      </c>
      <c r="H415" s="555" t="str">
        <f t="shared" si="36"/>
        <v>否</v>
      </c>
      <c r="I415" s="558" t="str">
        <f t="shared" si="37"/>
        <v>项</v>
      </c>
    </row>
    <row r="416" ht="34.9" customHeight="1" spans="1:9">
      <c r="A416" s="556" t="s">
        <v>881</v>
      </c>
      <c r="B416" s="199" t="s">
        <v>882</v>
      </c>
      <c r="C416" s="570"/>
      <c r="D416" s="330"/>
      <c r="E416" s="330">
        <v>0</v>
      </c>
      <c r="F416" s="428" t="str">
        <f t="shared" si="34"/>
        <v/>
      </c>
      <c r="G416" s="428" t="str">
        <f t="shared" si="35"/>
        <v/>
      </c>
      <c r="H416" s="555" t="str">
        <f t="shared" si="36"/>
        <v>否</v>
      </c>
      <c r="I416" s="558" t="str">
        <f t="shared" si="37"/>
        <v>项</v>
      </c>
    </row>
    <row r="417" ht="34.9" customHeight="1" spans="1:9">
      <c r="A417" s="556" t="s">
        <v>883</v>
      </c>
      <c r="B417" s="199" t="s">
        <v>884</v>
      </c>
      <c r="C417" s="570">
        <f>SUM(C418:C422)</f>
        <v>432</v>
      </c>
      <c r="D417" s="330">
        <f>SUM(D418:D422)</f>
        <v>456</v>
      </c>
      <c r="E417" s="330">
        <f>SUM(E418:E422)</f>
        <v>437</v>
      </c>
      <c r="F417" s="428">
        <f t="shared" si="34"/>
        <v>0.012</v>
      </c>
      <c r="G417" s="428">
        <f t="shared" si="35"/>
        <v>0.958</v>
      </c>
      <c r="H417" s="555" t="str">
        <f t="shared" si="36"/>
        <v>是</v>
      </c>
      <c r="I417" s="558" t="str">
        <f t="shared" si="37"/>
        <v>款</v>
      </c>
    </row>
    <row r="418" ht="34.9" customHeight="1" spans="1:9">
      <c r="A418" s="556" t="s">
        <v>885</v>
      </c>
      <c r="B418" s="199" t="s">
        <v>886</v>
      </c>
      <c r="C418" s="330">
        <v>204</v>
      </c>
      <c r="D418" s="330">
        <v>206</v>
      </c>
      <c r="E418" s="521">
        <v>193</v>
      </c>
      <c r="F418" s="428">
        <f t="shared" si="34"/>
        <v>-0.054</v>
      </c>
      <c r="G418" s="428">
        <f t="shared" si="35"/>
        <v>0.937</v>
      </c>
      <c r="H418" s="555" t="str">
        <f t="shared" si="36"/>
        <v>是</v>
      </c>
      <c r="I418" s="558" t="str">
        <f t="shared" si="37"/>
        <v>项</v>
      </c>
    </row>
    <row r="419" ht="34.9" customHeight="1" spans="1:9">
      <c r="A419" s="556" t="s">
        <v>887</v>
      </c>
      <c r="B419" s="199" t="s">
        <v>888</v>
      </c>
      <c r="C419" s="330">
        <v>228</v>
      </c>
      <c r="D419" s="330">
        <v>250</v>
      </c>
      <c r="E419" s="521">
        <v>244</v>
      </c>
      <c r="F419" s="428">
        <f t="shared" si="34"/>
        <v>0.07</v>
      </c>
      <c r="G419" s="428">
        <f t="shared" si="35"/>
        <v>0.976</v>
      </c>
      <c r="H419" s="555" t="str">
        <f t="shared" si="36"/>
        <v>是</v>
      </c>
      <c r="I419" s="558" t="str">
        <f t="shared" si="37"/>
        <v>项</v>
      </c>
    </row>
    <row r="420" ht="34.9" customHeight="1" spans="1:9">
      <c r="A420" s="556" t="s">
        <v>889</v>
      </c>
      <c r="B420" s="199" t="s">
        <v>890</v>
      </c>
      <c r="C420" s="570"/>
      <c r="D420" s="330"/>
      <c r="E420" s="330">
        <v>0</v>
      </c>
      <c r="F420" s="428" t="str">
        <f t="shared" si="34"/>
        <v/>
      </c>
      <c r="G420" s="428" t="str">
        <f t="shared" si="35"/>
        <v/>
      </c>
      <c r="H420" s="555" t="str">
        <f t="shared" si="36"/>
        <v>否</v>
      </c>
      <c r="I420" s="558" t="str">
        <f t="shared" si="37"/>
        <v>项</v>
      </c>
    </row>
    <row r="421" ht="34.9" customHeight="1" spans="1:9">
      <c r="A421" s="556" t="s">
        <v>891</v>
      </c>
      <c r="B421" s="199" t="s">
        <v>892</v>
      </c>
      <c r="C421" s="570"/>
      <c r="D421" s="330"/>
      <c r="E421" s="330">
        <v>0</v>
      </c>
      <c r="F421" s="428" t="str">
        <f t="shared" si="34"/>
        <v/>
      </c>
      <c r="G421" s="428" t="str">
        <f t="shared" si="35"/>
        <v/>
      </c>
      <c r="H421" s="555" t="str">
        <f t="shared" si="36"/>
        <v>否</v>
      </c>
      <c r="I421" s="558" t="str">
        <f t="shared" si="37"/>
        <v>项</v>
      </c>
    </row>
    <row r="422" ht="34.9" customHeight="1" spans="1:9">
      <c r="A422" s="556" t="s">
        <v>893</v>
      </c>
      <c r="B422" s="199" t="s">
        <v>894</v>
      </c>
      <c r="C422" s="570"/>
      <c r="D422" s="330"/>
      <c r="E422" s="330">
        <v>0</v>
      </c>
      <c r="F422" s="428" t="str">
        <f t="shared" si="34"/>
        <v/>
      </c>
      <c r="G422" s="428" t="str">
        <f t="shared" si="35"/>
        <v/>
      </c>
      <c r="H422" s="555" t="str">
        <f t="shared" si="36"/>
        <v>否</v>
      </c>
      <c r="I422" s="558" t="str">
        <f t="shared" si="37"/>
        <v>项</v>
      </c>
    </row>
    <row r="423" ht="34.9" customHeight="1" spans="1:9">
      <c r="A423" s="556" t="s">
        <v>895</v>
      </c>
      <c r="B423" s="199" t="s">
        <v>896</v>
      </c>
      <c r="C423" s="570">
        <f>SUM(C424:C429)</f>
        <v>433</v>
      </c>
      <c r="D423" s="570">
        <f>SUM(D424:D429)</f>
        <v>440</v>
      </c>
      <c r="E423" s="330">
        <f>SUM(E424:E429)</f>
        <v>459</v>
      </c>
      <c r="F423" s="428">
        <f t="shared" si="34"/>
        <v>0.06</v>
      </c>
      <c r="G423" s="428">
        <f t="shared" si="35"/>
        <v>1.043</v>
      </c>
      <c r="H423" s="555" t="str">
        <f t="shared" si="36"/>
        <v>是</v>
      </c>
      <c r="I423" s="558" t="str">
        <f t="shared" si="37"/>
        <v>款</v>
      </c>
    </row>
    <row r="424" ht="34.9" customHeight="1" spans="1:9">
      <c r="A424" s="556" t="s">
        <v>897</v>
      </c>
      <c r="B424" s="199" t="s">
        <v>898</v>
      </c>
      <c r="C424" s="570"/>
      <c r="D424" s="330"/>
      <c r="E424" s="330">
        <v>0</v>
      </c>
      <c r="F424" s="428" t="str">
        <f t="shared" si="34"/>
        <v/>
      </c>
      <c r="G424" s="428" t="str">
        <f t="shared" si="35"/>
        <v/>
      </c>
      <c r="H424" s="555" t="str">
        <f t="shared" si="36"/>
        <v>否</v>
      </c>
      <c r="I424" s="558" t="str">
        <f t="shared" si="37"/>
        <v>项</v>
      </c>
    </row>
    <row r="425" ht="34.9" customHeight="1" spans="1:9">
      <c r="A425" s="556" t="s">
        <v>899</v>
      </c>
      <c r="B425" s="199" t="s">
        <v>900</v>
      </c>
      <c r="C425" s="570"/>
      <c r="D425" s="330"/>
      <c r="E425" s="330">
        <v>0</v>
      </c>
      <c r="F425" s="428" t="str">
        <f t="shared" si="34"/>
        <v/>
      </c>
      <c r="G425" s="428" t="str">
        <f t="shared" si="35"/>
        <v/>
      </c>
      <c r="H425" s="555" t="str">
        <f t="shared" si="36"/>
        <v>否</v>
      </c>
      <c r="I425" s="558" t="str">
        <f t="shared" si="37"/>
        <v>项</v>
      </c>
    </row>
    <row r="426" ht="34.9" customHeight="1" spans="1:9">
      <c r="A426" s="556" t="s">
        <v>901</v>
      </c>
      <c r="B426" s="199" t="s">
        <v>902</v>
      </c>
      <c r="C426" s="570"/>
      <c r="D426" s="330"/>
      <c r="E426" s="330">
        <v>0</v>
      </c>
      <c r="F426" s="428" t="str">
        <f t="shared" si="34"/>
        <v/>
      </c>
      <c r="G426" s="428" t="str">
        <f t="shared" si="35"/>
        <v/>
      </c>
      <c r="H426" s="555" t="str">
        <f t="shared" si="36"/>
        <v>否</v>
      </c>
      <c r="I426" s="558" t="str">
        <f t="shared" si="37"/>
        <v>项</v>
      </c>
    </row>
    <row r="427" ht="34.9" customHeight="1" spans="1:9">
      <c r="A427" s="556" t="s">
        <v>903</v>
      </c>
      <c r="B427" s="199" t="s">
        <v>904</v>
      </c>
      <c r="C427" s="570"/>
      <c r="D427" s="330"/>
      <c r="E427" s="330">
        <v>0</v>
      </c>
      <c r="F427" s="428" t="str">
        <f t="shared" si="34"/>
        <v/>
      </c>
      <c r="G427" s="428" t="str">
        <f t="shared" si="35"/>
        <v/>
      </c>
      <c r="H427" s="555" t="str">
        <f t="shared" si="36"/>
        <v>否</v>
      </c>
      <c r="I427" s="558" t="str">
        <f t="shared" si="37"/>
        <v>项</v>
      </c>
    </row>
    <row r="428" ht="34.9" customHeight="1" spans="1:9">
      <c r="A428" s="556" t="s">
        <v>905</v>
      </c>
      <c r="B428" s="199" t="s">
        <v>906</v>
      </c>
      <c r="C428" s="570"/>
      <c r="D428" s="330"/>
      <c r="E428" s="330">
        <v>0</v>
      </c>
      <c r="F428" s="428" t="str">
        <f t="shared" si="34"/>
        <v/>
      </c>
      <c r="G428" s="428" t="str">
        <f t="shared" si="35"/>
        <v/>
      </c>
      <c r="H428" s="555" t="str">
        <f t="shared" si="36"/>
        <v>否</v>
      </c>
      <c r="I428" s="558" t="str">
        <f t="shared" si="37"/>
        <v>项</v>
      </c>
    </row>
    <row r="429" ht="34.9" customHeight="1" spans="1:9">
      <c r="A429" s="556" t="s">
        <v>907</v>
      </c>
      <c r="B429" s="199" t="s">
        <v>908</v>
      </c>
      <c r="C429" s="330">
        <v>433</v>
      </c>
      <c r="D429" s="330">
        <v>440</v>
      </c>
      <c r="E429" s="521">
        <v>459</v>
      </c>
      <c r="F429" s="428">
        <f t="shared" si="34"/>
        <v>0.06</v>
      </c>
      <c r="G429" s="428">
        <f t="shared" si="35"/>
        <v>1.043</v>
      </c>
      <c r="H429" s="555" t="str">
        <f t="shared" si="36"/>
        <v>是</v>
      </c>
      <c r="I429" s="558" t="str">
        <f t="shared" si="37"/>
        <v>项</v>
      </c>
    </row>
    <row r="430" ht="34.9" customHeight="1" spans="1:9">
      <c r="A430" s="556" t="s">
        <v>909</v>
      </c>
      <c r="B430" s="199" t="s">
        <v>910</v>
      </c>
      <c r="C430" s="570">
        <f>C431</f>
        <v>44</v>
      </c>
      <c r="D430" s="330">
        <f>D431</f>
        <v>45</v>
      </c>
      <c r="E430" s="330">
        <f>E431</f>
        <v>41</v>
      </c>
      <c r="F430" s="428">
        <f t="shared" si="34"/>
        <v>-0.068</v>
      </c>
      <c r="G430" s="428">
        <f t="shared" si="35"/>
        <v>0.911</v>
      </c>
      <c r="H430" s="555" t="str">
        <f t="shared" si="36"/>
        <v>是</v>
      </c>
      <c r="I430" s="558" t="str">
        <f t="shared" si="37"/>
        <v>款</v>
      </c>
    </row>
    <row r="431" ht="34.9" customHeight="1" spans="1:9">
      <c r="A431" s="571">
        <v>2059999</v>
      </c>
      <c r="B431" s="199" t="s">
        <v>911</v>
      </c>
      <c r="C431" s="330">
        <v>44</v>
      </c>
      <c r="D431" s="330">
        <v>45</v>
      </c>
      <c r="E431" s="521">
        <v>41</v>
      </c>
      <c r="F431" s="428">
        <f t="shared" si="34"/>
        <v>-0.068</v>
      </c>
      <c r="G431" s="428">
        <f t="shared" si="35"/>
        <v>0.911</v>
      </c>
      <c r="H431" s="555" t="str">
        <f t="shared" si="36"/>
        <v>是</v>
      </c>
      <c r="I431" s="558" t="str">
        <f t="shared" si="37"/>
        <v>项</v>
      </c>
    </row>
    <row r="432" ht="34.9" customHeight="1" spans="1:9">
      <c r="A432" s="349" t="s">
        <v>185</v>
      </c>
      <c r="B432" s="193" t="s">
        <v>186</v>
      </c>
      <c r="C432" s="239">
        <f>SUM(C433,C438,C447,C453,C458,C463,C468,C475,C479,C483)</f>
        <v>1304</v>
      </c>
      <c r="D432" s="239">
        <f>SUM(D433,D438,D447,D453,D458,D463,D468,D475,D479,D483)</f>
        <v>1140</v>
      </c>
      <c r="E432" s="239">
        <f>SUM(E433,E438,E447,E453,E458,E463,E468,E475,E479,E483)</f>
        <v>1534</v>
      </c>
      <c r="F432" s="428">
        <f t="shared" si="34"/>
        <v>0.176</v>
      </c>
      <c r="G432" s="428">
        <f t="shared" si="35"/>
        <v>1.346</v>
      </c>
      <c r="H432" s="555" t="str">
        <f t="shared" si="36"/>
        <v>是</v>
      </c>
      <c r="I432" s="558" t="str">
        <f t="shared" si="37"/>
        <v>类</v>
      </c>
    </row>
    <row r="433" ht="34.9" customHeight="1" spans="1:9">
      <c r="A433" s="556" t="s">
        <v>912</v>
      </c>
      <c r="B433" s="199" t="s">
        <v>913</v>
      </c>
      <c r="C433" s="330">
        <f>SUM(C434:C437)</f>
        <v>128</v>
      </c>
      <c r="D433" s="330">
        <f>SUM(D434:D437)</f>
        <v>161</v>
      </c>
      <c r="E433" s="330">
        <f>SUM(E434:E437)</f>
        <v>125</v>
      </c>
      <c r="F433" s="428">
        <f t="shared" si="34"/>
        <v>-0.023</v>
      </c>
      <c r="G433" s="428">
        <f t="shared" si="35"/>
        <v>0.776</v>
      </c>
      <c r="H433" s="555" t="str">
        <f t="shared" si="36"/>
        <v>是</v>
      </c>
      <c r="I433" s="558" t="str">
        <f t="shared" si="37"/>
        <v>款</v>
      </c>
    </row>
    <row r="434" ht="34.9" customHeight="1" spans="1:9">
      <c r="A434" s="556" t="s">
        <v>914</v>
      </c>
      <c r="B434" s="199" t="s">
        <v>249</v>
      </c>
      <c r="C434" s="330">
        <v>123</v>
      </c>
      <c r="D434" s="330">
        <v>160</v>
      </c>
      <c r="E434" s="521">
        <v>125</v>
      </c>
      <c r="F434" s="428">
        <f t="shared" si="34"/>
        <v>0.016</v>
      </c>
      <c r="G434" s="428">
        <f t="shared" si="35"/>
        <v>0.781</v>
      </c>
      <c r="H434" s="555" t="str">
        <f t="shared" si="36"/>
        <v>是</v>
      </c>
      <c r="I434" s="558" t="str">
        <f t="shared" si="37"/>
        <v>项</v>
      </c>
    </row>
    <row r="435" ht="34.9" customHeight="1" spans="1:9">
      <c r="A435" s="556" t="s">
        <v>915</v>
      </c>
      <c r="B435" s="199" t="s">
        <v>251</v>
      </c>
      <c r="C435" s="330">
        <v>0</v>
      </c>
      <c r="D435" s="330"/>
      <c r="E435" s="330">
        <v>0</v>
      </c>
      <c r="F435" s="428" t="str">
        <f t="shared" si="34"/>
        <v/>
      </c>
      <c r="G435" s="428" t="str">
        <f t="shared" si="35"/>
        <v/>
      </c>
      <c r="H435" s="555" t="str">
        <f t="shared" si="36"/>
        <v>否</v>
      </c>
      <c r="I435" s="558" t="str">
        <f t="shared" si="37"/>
        <v>项</v>
      </c>
    </row>
    <row r="436" ht="34.9" customHeight="1" spans="1:9">
      <c r="A436" s="556" t="s">
        <v>916</v>
      </c>
      <c r="B436" s="199" t="s">
        <v>253</v>
      </c>
      <c r="C436" s="330">
        <v>0</v>
      </c>
      <c r="D436" s="330"/>
      <c r="E436" s="330">
        <v>0</v>
      </c>
      <c r="F436" s="428" t="str">
        <f t="shared" si="34"/>
        <v/>
      </c>
      <c r="G436" s="428" t="str">
        <f t="shared" si="35"/>
        <v/>
      </c>
      <c r="H436" s="555" t="str">
        <f t="shared" si="36"/>
        <v>否</v>
      </c>
      <c r="I436" s="558" t="str">
        <f t="shared" si="37"/>
        <v>项</v>
      </c>
    </row>
    <row r="437" ht="34.9" customHeight="1" spans="1:9">
      <c r="A437" s="556" t="s">
        <v>917</v>
      </c>
      <c r="B437" s="199" t="s">
        <v>918</v>
      </c>
      <c r="C437" s="330">
        <v>5</v>
      </c>
      <c r="D437" s="330">
        <v>1</v>
      </c>
      <c r="E437" s="330"/>
      <c r="F437" s="428">
        <f t="shared" si="34"/>
        <v>-1</v>
      </c>
      <c r="G437" s="428">
        <f t="shared" si="35"/>
        <v>0</v>
      </c>
      <c r="H437" s="555" t="str">
        <f t="shared" si="36"/>
        <v>是</v>
      </c>
      <c r="I437" s="558" t="str">
        <f t="shared" si="37"/>
        <v>项</v>
      </c>
    </row>
    <row r="438" s="421" customFormat="1" ht="34.9" customHeight="1" spans="1:9">
      <c r="A438" s="556" t="s">
        <v>919</v>
      </c>
      <c r="B438" s="199" t="s">
        <v>920</v>
      </c>
      <c r="C438" s="330">
        <f>SUM(C439:C446)</f>
        <v>0</v>
      </c>
      <c r="D438" s="330"/>
      <c r="E438" s="330"/>
      <c r="F438" s="428" t="str">
        <f t="shared" si="34"/>
        <v/>
      </c>
      <c r="G438" s="428" t="str">
        <f t="shared" si="35"/>
        <v/>
      </c>
      <c r="H438" s="555" t="str">
        <f t="shared" si="36"/>
        <v>否</v>
      </c>
      <c r="I438" s="558" t="str">
        <f t="shared" si="37"/>
        <v>款</v>
      </c>
    </row>
    <row r="439" s="421" customFormat="1" ht="34.9" customHeight="1" spans="1:9">
      <c r="A439" s="556" t="s">
        <v>921</v>
      </c>
      <c r="B439" s="199" t="s">
        <v>922</v>
      </c>
      <c r="C439" s="330"/>
      <c r="D439" s="330"/>
      <c r="E439" s="330"/>
      <c r="F439" s="428" t="str">
        <f t="shared" si="34"/>
        <v/>
      </c>
      <c r="G439" s="428" t="str">
        <f t="shared" si="35"/>
        <v/>
      </c>
      <c r="H439" s="555" t="str">
        <f t="shared" si="36"/>
        <v>否</v>
      </c>
      <c r="I439" s="558" t="str">
        <f t="shared" si="37"/>
        <v>项</v>
      </c>
    </row>
    <row r="440" s="421" customFormat="1" ht="34.9" customHeight="1" spans="1:9">
      <c r="A440" s="556" t="s">
        <v>923</v>
      </c>
      <c r="B440" s="199" t="s">
        <v>924</v>
      </c>
      <c r="C440" s="330"/>
      <c r="D440" s="330"/>
      <c r="E440" s="330"/>
      <c r="F440" s="428" t="str">
        <f t="shared" si="34"/>
        <v/>
      </c>
      <c r="G440" s="428" t="str">
        <f t="shared" si="35"/>
        <v/>
      </c>
      <c r="H440" s="555" t="str">
        <f t="shared" si="36"/>
        <v>否</v>
      </c>
      <c r="I440" s="558" t="str">
        <f t="shared" si="37"/>
        <v>项</v>
      </c>
    </row>
    <row r="441" s="421" customFormat="1" ht="34.9" customHeight="1" spans="1:9">
      <c r="A441" s="556" t="s">
        <v>925</v>
      </c>
      <c r="B441" s="199" t="s">
        <v>926</v>
      </c>
      <c r="C441" s="330"/>
      <c r="D441" s="330"/>
      <c r="E441" s="330"/>
      <c r="F441" s="428" t="str">
        <f t="shared" si="34"/>
        <v/>
      </c>
      <c r="G441" s="428" t="str">
        <f t="shared" si="35"/>
        <v/>
      </c>
      <c r="H441" s="555" t="str">
        <f t="shared" si="36"/>
        <v>否</v>
      </c>
      <c r="I441" s="558" t="str">
        <f t="shared" si="37"/>
        <v>项</v>
      </c>
    </row>
    <row r="442" ht="34.9" customHeight="1" spans="1:9">
      <c r="A442" s="556" t="s">
        <v>927</v>
      </c>
      <c r="B442" s="199" t="s">
        <v>928</v>
      </c>
      <c r="C442" s="330"/>
      <c r="D442" s="330"/>
      <c r="E442" s="330"/>
      <c r="F442" s="428" t="str">
        <f t="shared" si="34"/>
        <v/>
      </c>
      <c r="G442" s="428" t="str">
        <f t="shared" si="35"/>
        <v/>
      </c>
      <c r="H442" s="555" t="str">
        <f t="shared" si="36"/>
        <v>否</v>
      </c>
      <c r="I442" s="558" t="str">
        <f t="shared" si="37"/>
        <v>项</v>
      </c>
    </row>
    <row r="443" ht="34.9" customHeight="1" spans="1:9">
      <c r="A443" s="556" t="s">
        <v>929</v>
      </c>
      <c r="B443" s="199" t="s">
        <v>930</v>
      </c>
      <c r="C443" s="330"/>
      <c r="D443" s="330"/>
      <c r="E443" s="330"/>
      <c r="F443" s="428" t="str">
        <f t="shared" si="34"/>
        <v/>
      </c>
      <c r="G443" s="428" t="str">
        <f t="shared" si="35"/>
        <v/>
      </c>
      <c r="H443" s="555" t="str">
        <f t="shared" si="36"/>
        <v>否</v>
      </c>
      <c r="I443" s="558" t="str">
        <f t="shared" si="37"/>
        <v>项</v>
      </c>
    </row>
    <row r="444" ht="34.9" customHeight="1" spans="1:9">
      <c r="A444" s="556" t="s">
        <v>931</v>
      </c>
      <c r="B444" s="199" t="s">
        <v>932</v>
      </c>
      <c r="C444" s="330"/>
      <c r="D444" s="330"/>
      <c r="E444" s="330"/>
      <c r="F444" s="428" t="str">
        <f t="shared" si="34"/>
        <v/>
      </c>
      <c r="G444" s="428" t="str">
        <f t="shared" si="35"/>
        <v/>
      </c>
      <c r="H444" s="555" t="str">
        <f t="shared" si="36"/>
        <v>否</v>
      </c>
      <c r="I444" s="558" t="str">
        <f t="shared" si="37"/>
        <v>项</v>
      </c>
    </row>
    <row r="445" ht="34.9" customHeight="1" spans="1:9">
      <c r="A445" s="559">
        <v>2060208</v>
      </c>
      <c r="B445" s="572" t="s">
        <v>933</v>
      </c>
      <c r="C445" s="330"/>
      <c r="D445" s="330"/>
      <c r="E445" s="330"/>
      <c r="F445" s="428" t="str">
        <f t="shared" si="34"/>
        <v/>
      </c>
      <c r="G445" s="428" t="str">
        <f t="shared" si="35"/>
        <v/>
      </c>
      <c r="H445" s="555" t="str">
        <f t="shared" si="36"/>
        <v>否</v>
      </c>
      <c r="I445" s="558" t="str">
        <f t="shared" si="37"/>
        <v>项</v>
      </c>
    </row>
    <row r="446" ht="34.9" customHeight="1" spans="1:9">
      <c r="A446" s="556" t="s">
        <v>934</v>
      </c>
      <c r="B446" s="199" t="s">
        <v>935</v>
      </c>
      <c r="C446" s="330"/>
      <c r="D446" s="330"/>
      <c r="E446" s="330"/>
      <c r="F446" s="428" t="str">
        <f t="shared" si="34"/>
        <v/>
      </c>
      <c r="G446" s="428" t="str">
        <f t="shared" si="35"/>
        <v/>
      </c>
      <c r="H446" s="555" t="str">
        <f t="shared" si="36"/>
        <v>否</v>
      </c>
      <c r="I446" s="558" t="str">
        <f t="shared" si="37"/>
        <v>项</v>
      </c>
    </row>
    <row r="447" ht="34.9" customHeight="1" spans="1:9">
      <c r="A447" s="556" t="s">
        <v>936</v>
      </c>
      <c r="B447" s="199" t="s">
        <v>937</v>
      </c>
      <c r="C447" s="330">
        <f>SUM(C448:C452)</f>
        <v>0</v>
      </c>
      <c r="D447" s="330"/>
      <c r="E447" s="330"/>
      <c r="F447" s="428" t="str">
        <f t="shared" si="34"/>
        <v/>
      </c>
      <c r="G447" s="428" t="str">
        <f t="shared" si="35"/>
        <v/>
      </c>
      <c r="H447" s="555" t="str">
        <f t="shared" si="36"/>
        <v>否</v>
      </c>
      <c r="I447" s="558" t="str">
        <f t="shared" si="37"/>
        <v>款</v>
      </c>
    </row>
    <row r="448" ht="34.9" customHeight="1" spans="1:9">
      <c r="A448" s="556" t="s">
        <v>938</v>
      </c>
      <c r="B448" s="199" t="s">
        <v>922</v>
      </c>
      <c r="C448" s="330"/>
      <c r="D448" s="330"/>
      <c r="E448" s="330"/>
      <c r="F448" s="428" t="str">
        <f t="shared" si="34"/>
        <v/>
      </c>
      <c r="G448" s="428" t="str">
        <f t="shared" si="35"/>
        <v/>
      </c>
      <c r="H448" s="555" t="str">
        <f t="shared" si="36"/>
        <v>否</v>
      </c>
      <c r="I448" s="558" t="str">
        <f t="shared" si="37"/>
        <v>项</v>
      </c>
    </row>
    <row r="449" ht="34.9" customHeight="1" spans="1:9">
      <c r="A449" s="556" t="s">
        <v>939</v>
      </c>
      <c r="B449" s="199" t="s">
        <v>940</v>
      </c>
      <c r="C449" s="330"/>
      <c r="D449" s="330"/>
      <c r="E449" s="330"/>
      <c r="F449" s="428" t="str">
        <f t="shared" si="34"/>
        <v/>
      </c>
      <c r="G449" s="428" t="str">
        <f t="shared" si="35"/>
        <v/>
      </c>
      <c r="H449" s="555" t="str">
        <f t="shared" si="36"/>
        <v>否</v>
      </c>
      <c r="I449" s="558" t="str">
        <f t="shared" si="37"/>
        <v>项</v>
      </c>
    </row>
    <row r="450" ht="34.9" customHeight="1" spans="1:9">
      <c r="A450" s="556" t="s">
        <v>941</v>
      </c>
      <c r="B450" s="199" t="s">
        <v>942</v>
      </c>
      <c r="C450" s="330"/>
      <c r="D450" s="330"/>
      <c r="E450" s="330"/>
      <c r="F450" s="428" t="str">
        <f t="shared" si="34"/>
        <v/>
      </c>
      <c r="G450" s="428" t="str">
        <f t="shared" si="35"/>
        <v/>
      </c>
      <c r="H450" s="555" t="str">
        <f t="shared" ref="H450:H465" si="38">IF(LEN(A450)=3,"是",IF(B450&lt;&gt;"",IF(SUM(C450:E450)&lt;&gt;0,"是","否"),"是"))</f>
        <v>否</v>
      </c>
      <c r="I450" s="558" t="str">
        <f t="shared" ref="I450:I465" si="39">IF(LEN(A450)=3,"类",IF(LEN(A450)=5,"款","项"))</f>
        <v>项</v>
      </c>
    </row>
    <row r="451" s="421" customFormat="1" ht="34.9" customHeight="1" spans="1:9">
      <c r="A451" s="556" t="s">
        <v>943</v>
      </c>
      <c r="B451" s="199" t="s">
        <v>944</v>
      </c>
      <c r="C451" s="330"/>
      <c r="D451" s="330"/>
      <c r="E451" s="330"/>
      <c r="F451" s="428" t="str">
        <f t="shared" si="34"/>
        <v/>
      </c>
      <c r="G451" s="428" t="str">
        <f t="shared" si="35"/>
        <v/>
      </c>
      <c r="H451" s="555" t="str">
        <f t="shared" si="38"/>
        <v>否</v>
      </c>
      <c r="I451" s="558" t="str">
        <f t="shared" si="39"/>
        <v>项</v>
      </c>
    </row>
    <row r="452" ht="34.9" customHeight="1" spans="1:9">
      <c r="A452" s="556" t="s">
        <v>945</v>
      </c>
      <c r="B452" s="199" t="s">
        <v>946</v>
      </c>
      <c r="C452" s="330"/>
      <c r="D452" s="330"/>
      <c r="E452" s="330"/>
      <c r="F452" s="428" t="str">
        <f t="shared" si="34"/>
        <v/>
      </c>
      <c r="G452" s="428" t="str">
        <f t="shared" si="35"/>
        <v/>
      </c>
      <c r="H452" s="555" t="str">
        <f t="shared" si="38"/>
        <v>否</v>
      </c>
      <c r="I452" s="558" t="str">
        <f t="shared" si="39"/>
        <v>项</v>
      </c>
    </row>
    <row r="453" ht="34.9" customHeight="1" spans="1:9">
      <c r="A453" s="556" t="s">
        <v>947</v>
      </c>
      <c r="B453" s="199" t="s">
        <v>948</v>
      </c>
      <c r="C453" s="330">
        <f>SUM(C454:C457)</f>
        <v>39</v>
      </c>
      <c r="D453" s="330">
        <f>SUM(D454:D457)</f>
        <v>2</v>
      </c>
      <c r="E453" s="330">
        <f>SUM(E454:E457)</f>
        <v>19</v>
      </c>
      <c r="F453" s="428">
        <f t="shared" si="34"/>
        <v>-0.513</v>
      </c>
      <c r="G453" s="428">
        <f t="shared" si="35"/>
        <v>9.5</v>
      </c>
      <c r="H453" s="555" t="str">
        <f t="shared" si="38"/>
        <v>是</v>
      </c>
      <c r="I453" s="558" t="str">
        <f t="shared" si="39"/>
        <v>款</v>
      </c>
    </row>
    <row r="454" ht="34.9" customHeight="1" spans="1:9">
      <c r="A454" s="556" t="s">
        <v>949</v>
      </c>
      <c r="B454" s="199" t="s">
        <v>922</v>
      </c>
      <c r="C454" s="330"/>
      <c r="D454" s="330"/>
      <c r="E454" s="330">
        <v>0</v>
      </c>
      <c r="F454" s="428" t="str">
        <f t="shared" ref="F454:F517" si="40">IF(C454&lt;&gt;0,E454/C454-1,"")</f>
        <v/>
      </c>
      <c r="G454" s="428" t="str">
        <f t="shared" ref="G454:G517" si="41">IF(D454&lt;&gt;0,E454/D454,"")</f>
        <v/>
      </c>
      <c r="H454" s="555" t="str">
        <f t="shared" si="38"/>
        <v>否</v>
      </c>
      <c r="I454" s="558" t="str">
        <f t="shared" si="39"/>
        <v>项</v>
      </c>
    </row>
    <row r="455" ht="34.9" customHeight="1" spans="1:9">
      <c r="A455" s="556" t="s">
        <v>950</v>
      </c>
      <c r="B455" s="199" t="s">
        <v>951</v>
      </c>
      <c r="C455" s="330">
        <v>25</v>
      </c>
      <c r="D455" s="330">
        <v>1</v>
      </c>
      <c r="E455" s="521">
        <v>19</v>
      </c>
      <c r="F455" s="428">
        <f t="shared" si="40"/>
        <v>-0.24</v>
      </c>
      <c r="G455" s="428">
        <f t="shared" si="41"/>
        <v>19</v>
      </c>
      <c r="H455" s="555" t="str">
        <f t="shared" si="38"/>
        <v>是</v>
      </c>
      <c r="I455" s="558" t="str">
        <f t="shared" si="39"/>
        <v>项</v>
      </c>
    </row>
    <row r="456" ht="34.9" customHeight="1" spans="1:9">
      <c r="A456" s="573">
        <v>2060405</v>
      </c>
      <c r="B456" s="199" t="s">
        <v>952</v>
      </c>
      <c r="C456" s="330">
        <v>0</v>
      </c>
      <c r="D456" s="330"/>
      <c r="E456" s="330">
        <v>0</v>
      </c>
      <c r="F456" s="428" t="str">
        <f t="shared" si="40"/>
        <v/>
      </c>
      <c r="G456" s="428" t="str">
        <f t="shared" si="41"/>
        <v/>
      </c>
      <c r="H456" s="555" t="str">
        <f t="shared" si="38"/>
        <v>否</v>
      </c>
      <c r="I456" s="558" t="str">
        <f t="shared" si="39"/>
        <v>项</v>
      </c>
    </row>
    <row r="457" ht="34.9" customHeight="1" spans="1:9">
      <c r="A457" s="556" t="s">
        <v>953</v>
      </c>
      <c r="B457" s="199" t="s">
        <v>954</v>
      </c>
      <c r="C457" s="330">
        <v>14</v>
      </c>
      <c r="D457" s="330">
        <v>1</v>
      </c>
      <c r="E457" s="330"/>
      <c r="F457" s="428">
        <f t="shared" si="40"/>
        <v>-1</v>
      </c>
      <c r="G457" s="428">
        <f t="shared" si="41"/>
        <v>0</v>
      </c>
      <c r="H457" s="555" t="str">
        <f t="shared" si="38"/>
        <v>是</v>
      </c>
      <c r="I457" s="558" t="str">
        <f t="shared" si="39"/>
        <v>项</v>
      </c>
    </row>
    <row r="458" ht="34.9" customHeight="1" spans="1:9">
      <c r="A458" s="556" t="s">
        <v>955</v>
      </c>
      <c r="B458" s="199" t="s">
        <v>956</v>
      </c>
      <c r="C458" s="330">
        <f>SUM(C459:C462)</f>
        <v>0</v>
      </c>
      <c r="D458" s="330"/>
      <c r="E458" s="330"/>
      <c r="F458" s="428" t="str">
        <f t="shared" si="40"/>
        <v/>
      </c>
      <c r="G458" s="428" t="str">
        <f t="shared" si="41"/>
        <v/>
      </c>
      <c r="H458" s="555" t="str">
        <f t="shared" si="38"/>
        <v>否</v>
      </c>
      <c r="I458" s="558" t="str">
        <f t="shared" si="39"/>
        <v>款</v>
      </c>
    </row>
    <row r="459" ht="34.9" customHeight="1" spans="1:9">
      <c r="A459" s="556" t="s">
        <v>957</v>
      </c>
      <c r="B459" s="199" t="s">
        <v>922</v>
      </c>
      <c r="C459" s="330"/>
      <c r="D459" s="330"/>
      <c r="E459" s="330"/>
      <c r="F459" s="428" t="str">
        <f t="shared" si="40"/>
        <v/>
      </c>
      <c r="G459" s="428" t="str">
        <f t="shared" si="41"/>
        <v/>
      </c>
      <c r="H459" s="555" t="str">
        <f t="shared" si="38"/>
        <v>否</v>
      </c>
      <c r="I459" s="558" t="str">
        <f t="shared" si="39"/>
        <v>项</v>
      </c>
    </row>
    <row r="460" ht="34.9" customHeight="1" spans="1:9">
      <c r="A460" s="556" t="s">
        <v>958</v>
      </c>
      <c r="B460" s="199" t="s">
        <v>959</v>
      </c>
      <c r="C460" s="330"/>
      <c r="D460" s="330"/>
      <c r="E460" s="330"/>
      <c r="F460" s="428" t="str">
        <f t="shared" si="40"/>
        <v/>
      </c>
      <c r="G460" s="428" t="str">
        <f t="shared" si="41"/>
        <v/>
      </c>
      <c r="H460" s="555" t="str">
        <f t="shared" si="38"/>
        <v>否</v>
      </c>
      <c r="I460" s="558" t="str">
        <f t="shared" si="39"/>
        <v>项</v>
      </c>
    </row>
    <row r="461" ht="34.9" customHeight="1" spans="1:9">
      <c r="A461" s="556" t="s">
        <v>960</v>
      </c>
      <c r="B461" s="199" t="s">
        <v>961</v>
      </c>
      <c r="C461" s="330"/>
      <c r="D461" s="330"/>
      <c r="E461" s="330"/>
      <c r="F461" s="428" t="str">
        <f t="shared" si="40"/>
        <v/>
      </c>
      <c r="G461" s="428" t="str">
        <f t="shared" si="41"/>
        <v/>
      </c>
      <c r="H461" s="555" t="str">
        <f t="shared" si="38"/>
        <v>否</v>
      </c>
      <c r="I461" s="558" t="str">
        <f t="shared" si="39"/>
        <v>项</v>
      </c>
    </row>
    <row r="462" ht="34.9" customHeight="1" spans="1:9">
      <c r="A462" s="556" t="s">
        <v>962</v>
      </c>
      <c r="B462" s="199" t="s">
        <v>963</v>
      </c>
      <c r="C462" s="330"/>
      <c r="D462" s="330"/>
      <c r="E462" s="330"/>
      <c r="F462" s="428" t="str">
        <f t="shared" si="40"/>
        <v/>
      </c>
      <c r="G462" s="428" t="str">
        <f t="shared" si="41"/>
        <v/>
      </c>
      <c r="H462" s="555" t="str">
        <f t="shared" si="38"/>
        <v>否</v>
      </c>
      <c r="I462" s="558" t="str">
        <f t="shared" si="39"/>
        <v>项</v>
      </c>
    </row>
    <row r="463" ht="34.9" customHeight="1" spans="1:9">
      <c r="A463" s="556" t="s">
        <v>964</v>
      </c>
      <c r="B463" s="199" t="s">
        <v>965</v>
      </c>
      <c r="C463" s="330">
        <f>SUM(C464:C467)</f>
        <v>0</v>
      </c>
      <c r="D463" s="330">
        <f>SUM(D464:D467)</f>
        <v>0</v>
      </c>
      <c r="E463" s="330">
        <f>SUM(E464:E467)</f>
        <v>1</v>
      </c>
      <c r="F463" s="428" t="str">
        <f t="shared" si="40"/>
        <v/>
      </c>
      <c r="G463" s="428" t="str">
        <f t="shared" si="41"/>
        <v/>
      </c>
      <c r="H463" s="555" t="str">
        <f t="shared" si="38"/>
        <v>是</v>
      </c>
      <c r="I463" s="558" t="str">
        <f t="shared" si="39"/>
        <v>款</v>
      </c>
    </row>
    <row r="464" ht="34.9" customHeight="1" spans="1:9">
      <c r="A464" s="556" t="s">
        <v>966</v>
      </c>
      <c r="B464" s="199" t="s">
        <v>967</v>
      </c>
      <c r="C464" s="330"/>
      <c r="D464" s="330"/>
      <c r="E464" s="330"/>
      <c r="F464" s="428" t="str">
        <f t="shared" si="40"/>
        <v/>
      </c>
      <c r="G464" s="428" t="str">
        <f t="shared" si="41"/>
        <v/>
      </c>
      <c r="H464" s="555" t="str">
        <f t="shared" si="38"/>
        <v>否</v>
      </c>
      <c r="I464" s="558" t="str">
        <f t="shared" si="39"/>
        <v>项</v>
      </c>
    </row>
    <row r="465" ht="34.9" customHeight="1" spans="1:9">
      <c r="A465" s="556" t="s">
        <v>968</v>
      </c>
      <c r="B465" s="199" t="s">
        <v>969</v>
      </c>
      <c r="C465" s="330"/>
      <c r="D465" s="330"/>
      <c r="E465" s="330"/>
      <c r="F465" s="428" t="str">
        <f t="shared" si="40"/>
        <v/>
      </c>
      <c r="G465" s="428" t="str">
        <f t="shared" si="41"/>
        <v/>
      </c>
      <c r="H465" s="555" t="str">
        <f t="shared" si="38"/>
        <v>否</v>
      </c>
      <c r="I465" s="558" t="str">
        <f t="shared" si="39"/>
        <v>项</v>
      </c>
    </row>
    <row r="466" ht="34.9" customHeight="1" spans="1:9">
      <c r="A466" s="556" t="s">
        <v>970</v>
      </c>
      <c r="B466" s="199" t="s">
        <v>971</v>
      </c>
      <c r="C466" s="330"/>
      <c r="D466" s="330"/>
      <c r="E466" s="330"/>
      <c r="F466" s="428" t="str">
        <f t="shared" si="40"/>
        <v/>
      </c>
      <c r="G466" s="428" t="str">
        <f t="shared" si="41"/>
        <v/>
      </c>
      <c r="H466" s="555" t="str">
        <f t="shared" ref="H466:H529" si="42">IF(LEN(A466)=3,"是",IF(B466&lt;&gt;"",IF(SUM(C466:E466)&lt;&gt;0,"是","否"),"是"))</f>
        <v>否</v>
      </c>
      <c r="I466" s="558" t="str">
        <f t="shared" ref="I466:I529" si="43">IF(LEN(A466)=3,"类",IF(LEN(A466)=5,"款","项"))</f>
        <v>项</v>
      </c>
    </row>
    <row r="467" ht="34.9" customHeight="1" spans="1:9">
      <c r="A467" s="556" t="s">
        <v>972</v>
      </c>
      <c r="B467" s="199" t="s">
        <v>973</v>
      </c>
      <c r="C467" s="330"/>
      <c r="D467" s="330"/>
      <c r="E467" s="521">
        <v>1</v>
      </c>
      <c r="F467" s="428" t="str">
        <f t="shared" si="40"/>
        <v/>
      </c>
      <c r="G467" s="428" t="str">
        <f t="shared" si="41"/>
        <v/>
      </c>
      <c r="H467" s="555" t="str">
        <f t="shared" si="42"/>
        <v>是</v>
      </c>
      <c r="I467" s="558" t="str">
        <f t="shared" si="43"/>
        <v>项</v>
      </c>
    </row>
    <row r="468" ht="34.9" customHeight="1" spans="1:9">
      <c r="A468" s="556" t="s">
        <v>974</v>
      </c>
      <c r="B468" s="199" t="s">
        <v>975</v>
      </c>
      <c r="C468" s="330">
        <f>SUM(C469:C474)</f>
        <v>79</v>
      </c>
      <c r="D468" s="330">
        <f>SUM(D469:D474)</f>
        <v>30</v>
      </c>
      <c r="E468" s="330">
        <f>SUM(E469:E474)</f>
        <v>36</v>
      </c>
      <c r="F468" s="428">
        <f t="shared" si="40"/>
        <v>-0.544</v>
      </c>
      <c r="G468" s="428">
        <f t="shared" si="41"/>
        <v>1.2</v>
      </c>
      <c r="H468" s="555" t="str">
        <f t="shared" si="42"/>
        <v>是</v>
      </c>
      <c r="I468" s="558" t="str">
        <f t="shared" si="43"/>
        <v>款</v>
      </c>
    </row>
    <row r="469" ht="34.9" customHeight="1" spans="1:9">
      <c r="A469" s="556" t="s">
        <v>976</v>
      </c>
      <c r="B469" s="199" t="s">
        <v>922</v>
      </c>
      <c r="C469" s="330"/>
      <c r="D469" s="330"/>
      <c r="E469" s="330">
        <v>0</v>
      </c>
      <c r="F469" s="428" t="str">
        <f t="shared" si="40"/>
        <v/>
      </c>
      <c r="G469" s="428" t="str">
        <f t="shared" si="41"/>
        <v/>
      </c>
      <c r="H469" s="555" t="str">
        <f t="shared" si="42"/>
        <v>否</v>
      </c>
      <c r="I469" s="558" t="str">
        <f t="shared" si="43"/>
        <v>项</v>
      </c>
    </row>
    <row r="470" ht="34.9" customHeight="1" spans="1:9">
      <c r="A470" s="556" t="s">
        <v>977</v>
      </c>
      <c r="B470" s="199" t="s">
        <v>978</v>
      </c>
      <c r="C470" s="330">
        <v>79</v>
      </c>
      <c r="D470" s="330">
        <v>30</v>
      </c>
      <c r="E470" s="521">
        <v>36</v>
      </c>
      <c r="F470" s="428">
        <f t="shared" si="40"/>
        <v>-0.544</v>
      </c>
      <c r="G470" s="428">
        <f t="shared" si="41"/>
        <v>1.2</v>
      </c>
      <c r="H470" s="555" t="str">
        <f t="shared" si="42"/>
        <v>是</v>
      </c>
      <c r="I470" s="558" t="str">
        <f t="shared" si="43"/>
        <v>项</v>
      </c>
    </row>
    <row r="471" s="421" customFormat="1" ht="34.9" customHeight="1" spans="1:9">
      <c r="A471" s="556" t="s">
        <v>979</v>
      </c>
      <c r="B471" s="199" t="s">
        <v>980</v>
      </c>
      <c r="C471" s="330"/>
      <c r="D471" s="330"/>
      <c r="E471" s="330">
        <v>0</v>
      </c>
      <c r="F471" s="428" t="str">
        <f t="shared" si="40"/>
        <v/>
      </c>
      <c r="G471" s="428" t="str">
        <f t="shared" si="41"/>
        <v/>
      </c>
      <c r="H471" s="555" t="str">
        <f t="shared" si="42"/>
        <v>否</v>
      </c>
      <c r="I471" s="558" t="str">
        <f t="shared" si="43"/>
        <v>项</v>
      </c>
    </row>
    <row r="472" ht="34.9" customHeight="1" spans="1:9">
      <c r="A472" s="556" t="s">
        <v>981</v>
      </c>
      <c r="B472" s="199" t="s">
        <v>982</v>
      </c>
      <c r="C472" s="330">
        <f>SUM(C473:C478)</f>
        <v>0</v>
      </c>
      <c r="D472" s="330"/>
      <c r="E472" s="330">
        <v>0</v>
      </c>
      <c r="F472" s="428" t="str">
        <f t="shared" si="40"/>
        <v/>
      </c>
      <c r="G472" s="428" t="str">
        <f t="shared" si="41"/>
        <v/>
      </c>
      <c r="H472" s="555" t="str">
        <f t="shared" si="42"/>
        <v>否</v>
      </c>
      <c r="I472" s="558" t="str">
        <f t="shared" si="43"/>
        <v>项</v>
      </c>
    </row>
    <row r="473" s="421" customFormat="1" ht="34.9" customHeight="1" spans="1:9">
      <c r="A473" s="556" t="s">
        <v>983</v>
      </c>
      <c r="B473" s="199" t="s">
        <v>984</v>
      </c>
      <c r="C473" s="330"/>
      <c r="D473" s="330"/>
      <c r="E473" s="330">
        <v>0</v>
      </c>
      <c r="F473" s="428" t="str">
        <f t="shared" si="40"/>
        <v/>
      </c>
      <c r="G473" s="428" t="str">
        <f t="shared" si="41"/>
        <v/>
      </c>
      <c r="H473" s="555" t="str">
        <f t="shared" si="42"/>
        <v>否</v>
      </c>
      <c r="I473" s="558" t="str">
        <f t="shared" si="43"/>
        <v>项</v>
      </c>
    </row>
    <row r="474" ht="34.9" customHeight="1" spans="1:9">
      <c r="A474" s="556" t="s">
        <v>985</v>
      </c>
      <c r="B474" s="199" t="s">
        <v>986</v>
      </c>
      <c r="C474" s="330"/>
      <c r="D474" s="330"/>
      <c r="E474" s="330">
        <v>0</v>
      </c>
      <c r="F474" s="428" t="str">
        <f t="shared" si="40"/>
        <v/>
      </c>
      <c r="G474" s="428" t="str">
        <f t="shared" si="41"/>
        <v/>
      </c>
      <c r="H474" s="555" t="str">
        <f t="shared" si="42"/>
        <v>否</v>
      </c>
      <c r="I474" s="558" t="str">
        <f t="shared" si="43"/>
        <v>项</v>
      </c>
    </row>
    <row r="475" ht="34.9" customHeight="1" spans="1:9">
      <c r="A475" s="556" t="s">
        <v>987</v>
      </c>
      <c r="B475" s="199" t="s">
        <v>988</v>
      </c>
      <c r="C475" s="330">
        <f>SUM(C476:C478)</f>
        <v>0</v>
      </c>
      <c r="D475" s="330"/>
      <c r="E475" s="330"/>
      <c r="F475" s="428" t="str">
        <f t="shared" si="40"/>
        <v/>
      </c>
      <c r="G475" s="428" t="str">
        <f t="shared" si="41"/>
        <v/>
      </c>
      <c r="H475" s="555" t="str">
        <f t="shared" si="42"/>
        <v>否</v>
      </c>
      <c r="I475" s="558" t="str">
        <f t="shared" si="43"/>
        <v>款</v>
      </c>
    </row>
    <row r="476" ht="34.9" customHeight="1" spans="1:9">
      <c r="A476" s="556" t="s">
        <v>989</v>
      </c>
      <c r="B476" s="199" t="s">
        <v>990</v>
      </c>
      <c r="C476" s="330"/>
      <c r="D476" s="330"/>
      <c r="E476" s="330"/>
      <c r="F476" s="428" t="str">
        <f t="shared" si="40"/>
        <v/>
      </c>
      <c r="G476" s="428" t="str">
        <f t="shared" si="41"/>
        <v/>
      </c>
      <c r="H476" s="555" t="str">
        <f t="shared" si="42"/>
        <v>否</v>
      </c>
      <c r="I476" s="558" t="str">
        <f t="shared" si="43"/>
        <v>项</v>
      </c>
    </row>
    <row r="477" ht="34.9" customHeight="1" spans="1:9">
      <c r="A477" s="556" t="s">
        <v>991</v>
      </c>
      <c r="B477" s="199" t="s">
        <v>992</v>
      </c>
      <c r="C477" s="330"/>
      <c r="D477" s="330"/>
      <c r="E477" s="330"/>
      <c r="F477" s="428" t="str">
        <f t="shared" si="40"/>
        <v/>
      </c>
      <c r="G477" s="428" t="str">
        <f t="shared" si="41"/>
        <v/>
      </c>
      <c r="H477" s="555" t="str">
        <f t="shared" si="42"/>
        <v>否</v>
      </c>
      <c r="I477" s="558" t="str">
        <f t="shared" si="43"/>
        <v>项</v>
      </c>
    </row>
    <row r="478" ht="34.9" customHeight="1" spans="1:9">
      <c r="A478" s="556" t="s">
        <v>993</v>
      </c>
      <c r="B478" s="199" t="s">
        <v>994</v>
      </c>
      <c r="C478" s="330"/>
      <c r="D478" s="330"/>
      <c r="E478" s="330"/>
      <c r="F478" s="428" t="str">
        <f t="shared" si="40"/>
        <v/>
      </c>
      <c r="G478" s="428" t="str">
        <f t="shared" si="41"/>
        <v/>
      </c>
      <c r="H478" s="555" t="str">
        <f t="shared" si="42"/>
        <v>否</v>
      </c>
      <c r="I478" s="558" t="str">
        <f t="shared" si="43"/>
        <v>项</v>
      </c>
    </row>
    <row r="479" s="421" customFormat="1" ht="34.9" customHeight="1" spans="1:9">
      <c r="A479" s="556" t="s">
        <v>995</v>
      </c>
      <c r="B479" s="199" t="s">
        <v>996</v>
      </c>
      <c r="C479" s="330">
        <f>SUM(C480:C482)</f>
        <v>0</v>
      </c>
      <c r="D479" s="330"/>
      <c r="E479" s="330"/>
      <c r="F479" s="428" t="str">
        <f t="shared" si="40"/>
        <v/>
      </c>
      <c r="G479" s="428" t="str">
        <f t="shared" si="41"/>
        <v/>
      </c>
      <c r="H479" s="555" t="str">
        <f t="shared" si="42"/>
        <v>否</v>
      </c>
      <c r="I479" s="558" t="str">
        <f t="shared" si="43"/>
        <v>款</v>
      </c>
    </row>
    <row r="480" ht="34.9" customHeight="1" spans="1:9">
      <c r="A480" s="556" t="s">
        <v>997</v>
      </c>
      <c r="B480" s="199" t="s">
        <v>998</v>
      </c>
      <c r="C480" s="330"/>
      <c r="D480" s="330"/>
      <c r="E480" s="330"/>
      <c r="F480" s="428" t="str">
        <f t="shared" si="40"/>
        <v/>
      </c>
      <c r="G480" s="428" t="str">
        <f t="shared" si="41"/>
        <v/>
      </c>
      <c r="H480" s="555" t="str">
        <f t="shared" si="42"/>
        <v>否</v>
      </c>
      <c r="I480" s="558" t="str">
        <f t="shared" si="43"/>
        <v>项</v>
      </c>
    </row>
    <row r="481" ht="34.9" customHeight="1" spans="1:9">
      <c r="A481" s="556" t="s">
        <v>999</v>
      </c>
      <c r="B481" s="199" t="s">
        <v>1000</v>
      </c>
      <c r="C481" s="330"/>
      <c r="D481" s="330"/>
      <c r="E481" s="330"/>
      <c r="F481" s="428" t="str">
        <f t="shared" si="40"/>
        <v/>
      </c>
      <c r="G481" s="428" t="str">
        <f t="shared" si="41"/>
        <v/>
      </c>
      <c r="H481" s="555" t="str">
        <f t="shared" si="42"/>
        <v>否</v>
      </c>
      <c r="I481" s="558" t="str">
        <f t="shared" si="43"/>
        <v>项</v>
      </c>
    </row>
    <row r="482" ht="34.9" customHeight="1" spans="1:9">
      <c r="A482" s="556" t="s">
        <v>1001</v>
      </c>
      <c r="B482" s="199" t="s">
        <v>1002</v>
      </c>
      <c r="C482" s="330"/>
      <c r="D482" s="330"/>
      <c r="E482" s="330"/>
      <c r="F482" s="428" t="str">
        <f t="shared" si="40"/>
        <v/>
      </c>
      <c r="G482" s="428" t="str">
        <f t="shared" si="41"/>
        <v/>
      </c>
      <c r="H482" s="555" t="str">
        <f t="shared" si="42"/>
        <v>否</v>
      </c>
      <c r="I482" s="558" t="str">
        <f t="shared" si="43"/>
        <v>项</v>
      </c>
    </row>
    <row r="483" ht="34.9" customHeight="1" spans="1:9">
      <c r="A483" s="556" t="s">
        <v>1003</v>
      </c>
      <c r="B483" s="199" t="s">
        <v>1004</v>
      </c>
      <c r="C483" s="330">
        <f>SUM(C484:C487)</f>
        <v>1058</v>
      </c>
      <c r="D483" s="330">
        <v>947</v>
      </c>
      <c r="E483" s="330">
        <f>SUM(E484:E487)</f>
        <v>1353</v>
      </c>
      <c r="F483" s="428">
        <f t="shared" si="40"/>
        <v>0.279</v>
      </c>
      <c r="G483" s="428">
        <f t="shared" si="41"/>
        <v>1.429</v>
      </c>
      <c r="H483" s="555" t="str">
        <f t="shared" si="42"/>
        <v>是</v>
      </c>
      <c r="I483" s="558" t="str">
        <f t="shared" si="43"/>
        <v>款</v>
      </c>
    </row>
    <row r="484" ht="34.9" customHeight="1" spans="1:9">
      <c r="A484" s="556" t="s">
        <v>1005</v>
      </c>
      <c r="B484" s="199" t="s">
        <v>1006</v>
      </c>
      <c r="C484" s="330"/>
      <c r="D484" s="330"/>
      <c r="E484" s="330">
        <v>0</v>
      </c>
      <c r="F484" s="428" t="str">
        <f t="shared" si="40"/>
        <v/>
      </c>
      <c r="G484" s="428" t="str">
        <f t="shared" si="41"/>
        <v/>
      </c>
      <c r="H484" s="555" t="str">
        <f t="shared" si="42"/>
        <v>否</v>
      </c>
      <c r="I484" s="558" t="str">
        <f t="shared" si="43"/>
        <v>项</v>
      </c>
    </row>
    <row r="485" ht="34.9" customHeight="1" spans="1:9">
      <c r="A485" s="556" t="s">
        <v>1007</v>
      </c>
      <c r="B485" s="199" t="s">
        <v>1008</v>
      </c>
      <c r="C485" s="330"/>
      <c r="D485" s="330"/>
      <c r="E485" s="330">
        <v>0</v>
      </c>
      <c r="F485" s="428" t="str">
        <f t="shared" si="40"/>
        <v/>
      </c>
      <c r="G485" s="428" t="str">
        <f t="shared" si="41"/>
        <v/>
      </c>
      <c r="H485" s="555" t="str">
        <f t="shared" si="42"/>
        <v>否</v>
      </c>
      <c r="I485" s="558" t="str">
        <f t="shared" si="43"/>
        <v>项</v>
      </c>
    </row>
    <row r="486" ht="34.9" customHeight="1" spans="1:9">
      <c r="A486" s="556" t="s">
        <v>1009</v>
      </c>
      <c r="B486" s="199" t="s">
        <v>1010</v>
      </c>
      <c r="C486" s="330"/>
      <c r="D486" s="330"/>
      <c r="E486" s="330">
        <v>0</v>
      </c>
      <c r="F486" s="428" t="str">
        <f t="shared" si="40"/>
        <v/>
      </c>
      <c r="G486" s="428" t="str">
        <f t="shared" si="41"/>
        <v/>
      </c>
      <c r="H486" s="555" t="str">
        <f t="shared" si="42"/>
        <v>否</v>
      </c>
      <c r="I486" s="558" t="str">
        <f t="shared" si="43"/>
        <v>项</v>
      </c>
    </row>
    <row r="487" ht="34.9" customHeight="1" spans="1:9">
      <c r="A487" s="556" t="s">
        <v>1011</v>
      </c>
      <c r="B487" s="199" t="s">
        <v>1012</v>
      </c>
      <c r="C487" s="330">
        <v>1058</v>
      </c>
      <c r="D487" s="330">
        <v>947</v>
      </c>
      <c r="E487" s="521">
        <v>1353</v>
      </c>
      <c r="F487" s="428">
        <f t="shared" si="40"/>
        <v>0.279</v>
      </c>
      <c r="G487" s="428">
        <f t="shared" si="41"/>
        <v>1.429</v>
      </c>
      <c r="H487" s="555" t="str">
        <f t="shared" si="42"/>
        <v>是</v>
      </c>
      <c r="I487" s="558" t="str">
        <f t="shared" si="43"/>
        <v>项</v>
      </c>
    </row>
    <row r="488" ht="34.9" customHeight="1" spans="1:9">
      <c r="A488" s="349" t="s">
        <v>187</v>
      </c>
      <c r="B488" s="193" t="s">
        <v>188</v>
      </c>
      <c r="C488" s="239">
        <f>SUM(C489,C505,C513,C524,C533,C541)</f>
        <v>2091</v>
      </c>
      <c r="D488" s="239">
        <f>SUM(D489,D505,D513,D524,D533,D541)</f>
        <v>959</v>
      </c>
      <c r="E488" s="330">
        <f>SUM(E489,E505,E513,E524,E533,E541)</f>
        <v>1127</v>
      </c>
      <c r="F488" s="428">
        <f t="shared" si="40"/>
        <v>-0.461</v>
      </c>
      <c r="G488" s="428">
        <f t="shared" si="41"/>
        <v>1.175</v>
      </c>
      <c r="H488" s="555" t="str">
        <f t="shared" si="42"/>
        <v>是</v>
      </c>
      <c r="I488" s="558" t="str">
        <f t="shared" si="43"/>
        <v>类</v>
      </c>
    </row>
    <row r="489" ht="34.9" customHeight="1" spans="1:9">
      <c r="A489" s="556" t="s">
        <v>1013</v>
      </c>
      <c r="B489" s="199" t="s">
        <v>1014</v>
      </c>
      <c r="C489" s="330">
        <f>SUM(C490:C504)</f>
        <v>1464</v>
      </c>
      <c r="D489" s="330">
        <f>SUM(D490:D504)</f>
        <v>851</v>
      </c>
      <c r="E489" s="330">
        <f>SUM(E490:E504)</f>
        <v>925</v>
      </c>
      <c r="F489" s="428">
        <f t="shared" si="40"/>
        <v>-0.368</v>
      </c>
      <c r="G489" s="428">
        <f t="shared" si="41"/>
        <v>1.087</v>
      </c>
      <c r="H489" s="555" t="str">
        <f t="shared" si="42"/>
        <v>是</v>
      </c>
      <c r="I489" s="558" t="str">
        <f t="shared" si="43"/>
        <v>款</v>
      </c>
    </row>
    <row r="490" ht="34.9" customHeight="1" spans="1:9">
      <c r="A490" s="556" t="s">
        <v>1015</v>
      </c>
      <c r="B490" s="199" t="s">
        <v>249</v>
      </c>
      <c r="C490" s="330">
        <v>346</v>
      </c>
      <c r="D490" s="330">
        <v>392</v>
      </c>
      <c r="E490" s="521">
        <v>347</v>
      </c>
      <c r="F490" s="428">
        <f t="shared" si="40"/>
        <v>0.003</v>
      </c>
      <c r="G490" s="428">
        <f t="shared" si="41"/>
        <v>0.885</v>
      </c>
      <c r="H490" s="555" t="str">
        <f t="shared" si="42"/>
        <v>是</v>
      </c>
      <c r="I490" s="558" t="str">
        <f t="shared" si="43"/>
        <v>项</v>
      </c>
    </row>
    <row r="491" ht="34.9" customHeight="1" spans="1:9">
      <c r="A491" s="556" t="s">
        <v>1016</v>
      </c>
      <c r="B491" s="199" t="s">
        <v>251</v>
      </c>
      <c r="C491" s="330">
        <v>18</v>
      </c>
      <c r="D491" s="330">
        <v>1</v>
      </c>
      <c r="E491" s="521">
        <v>1</v>
      </c>
      <c r="F491" s="428">
        <f t="shared" si="40"/>
        <v>-0.944</v>
      </c>
      <c r="G491" s="428">
        <f t="shared" si="41"/>
        <v>1</v>
      </c>
      <c r="H491" s="555" t="str">
        <f t="shared" si="42"/>
        <v>是</v>
      </c>
      <c r="I491" s="558" t="str">
        <f t="shared" si="43"/>
        <v>项</v>
      </c>
    </row>
    <row r="492" ht="34.9" customHeight="1" spans="1:9">
      <c r="A492" s="556" t="s">
        <v>1017</v>
      </c>
      <c r="B492" s="199" t="s">
        <v>253</v>
      </c>
      <c r="C492" s="330">
        <v>0</v>
      </c>
      <c r="D492" s="330"/>
      <c r="E492" s="521"/>
      <c r="F492" s="428" t="str">
        <f t="shared" si="40"/>
        <v/>
      </c>
      <c r="G492" s="428" t="str">
        <f t="shared" si="41"/>
        <v/>
      </c>
      <c r="H492" s="555" t="str">
        <f t="shared" si="42"/>
        <v>否</v>
      </c>
      <c r="I492" s="558" t="str">
        <f t="shared" si="43"/>
        <v>项</v>
      </c>
    </row>
    <row r="493" ht="34.9" customHeight="1" spans="1:9">
      <c r="A493" s="556" t="s">
        <v>1018</v>
      </c>
      <c r="B493" s="199" t="s">
        <v>1019</v>
      </c>
      <c r="C493" s="330">
        <v>0</v>
      </c>
      <c r="D493" s="330"/>
      <c r="E493" s="521"/>
      <c r="F493" s="428" t="str">
        <f t="shared" si="40"/>
        <v/>
      </c>
      <c r="G493" s="428" t="str">
        <f t="shared" si="41"/>
        <v/>
      </c>
      <c r="H493" s="555" t="str">
        <f t="shared" si="42"/>
        <v>否</v>
      </c>
      <c r="I493" s="558" t="str">
        <f t="shared" si="43"/>
        <v>项</v>
      </c>
    </row>
    <row r="494" ht="34.9" customHeight="1" spans="1:9">
      <c r="A494" s="556" t="s">
        <v>1020</v>
      </c>
      <c r="B494" s="199" t="s">
        <v>1021</v>
      </c>
      <c r="C494" s="330">
        <v>0</v>
      </c>
      <c r="D494" s="330"/>
      <c r="E494" s="521"/>
      <c r="F494" s="428" t="str">
        <f t="shared" si="40"/>
        <v/>
      </c>
      <c r="G494" s="428" t="str">
        <f t="shared" si="41"/>
        <v/>
      </c>
      <c r="H494" s="555" t="str">
        <f t="shared" si="42"/>
        <v>否</v>
      </c>
      <c r="I494" s="558" t="str">
        <f t="shared" si="43"/>
        <v>项</v>
      </c>
    </row>
    <row r="495" s="421" customFormat="1" ht="34.9" customHeight="1" spans="1:9">
      <c r="A495" s="556" t="s">
        <v>1022</v>
      </c>
      <c r="B495" s="199" t="s">
        <v>1023</v>
      </c>
      <c r="C495" s="330">
        <v>0</v>
      </c>
      <c r="D495" s="330"/>
      <c r="E495" s="521"/>
      <c r="F495" s="428" t="str">
        <f t="shared" si="40"/>
        <v/>
      </c>
      <c r="G495" s="428" t="str">
        <f t="shared" si="41"/>
        <v/>
      </c>
      <c r="H495" s="555" t="str">
        <f t="shared" si="42"/>
        <v>否</v>
      </c>
      <c r="I495" s="558" t="str">
        <f t="shared" si="43"/>
        <v>项</v>
      </c>
    </row>
    <row r="496" ht="34.9" customHeight="1" spans="1:9">
      <c r="A496" s="556" t="s">
        <v>1024</v>
      </c>
      <c r="B496" s="199" t="s">
        <v>1025</v>
      </c>
      <c r="C496" s="330">
        <v>30</v>
      </c>
      <c r="D496" s="330">
        <v>40</v>
      </c>
      <c r="E496" s="521">
        <v>30</v>
      </c>
      <c r="F496" s="428">
        <f t="shared" si="40"/>
        <v>0</v>
      </c>
      <c r="G496" s="428">
        <f t="shared" si="41"/>
        <v>0.75</v>
      </c>
      <c r="H496" s="555" t="str">
        <f t="shared" si="42"/>
        <v>是</v>
      </c>
      <c r="I496" s="558" t="str">
        <f t="shared" si="43"/>
        <v>项</v>
      </c>
    </row>
    <row r="497" ht="34.9" customHeight="1" spans="1:9">
      <c r="A497" s="556" t="s">
        <v>1026</v>
      </c>
      <c r="B497" s="199" t="s">
        <v>1027</v>
      </c>
      <c r="C497" s="330">
        <v>117</v>
      </c>
      <c r="D497" s="330">
        <v>1</v>
      </c>
      <c r="E497" s="521"/>
      <c r="F497" s="428">
        <f t="shared" si="40"/>
        <v>-1</v>
      </c>
      <c r="G497" s="428">
        <f t="shared" si="41"/>
        <v>0</v>
      </c>
      <c r="H497" s="555" t="str">
        <f t="shared" si="42"/>
        <v>是</v>
      </c>
      <c r="I497" s="558" t="str">
        <f t="shared" si="43"/>
        <v>项</v>
      </c>
    </row>
    <row r="498" ht="34.9" customHeight="1" spans="1:9">
      <c r="A498" s="556" t="s">
        <v>1028</v>
      </c>
      <c r="B498" s="199" t="s">
        <v>1029</v>
      </c>
      <c r="C498" s="330">
        <v>250</v>
      </c>
      <c r="D498" s="330">
        <v>236</v>
      </c>
      <c r="E498" s="521">
        <v>290</v>
      </c>
      <c r="F498" s="428">
        <f t="shared" si="40"/>
        <v>0.16</v>
      </c>
      <c r="G498" s="428">
        <f t="shared" si="41"/>
        <v>1.229</v>
      </c>
      <c r="H498" s="555" t="str">
        <f t="shared" si="42"/>
        <v>是</v>
      </c>
      <c r="I498" s="558" t="str">
        <f t="shared" si="43"/>
        <v>项</v>
      </c>
    </row>
    <row r="499" ht="34.9" customHeight="1" spans="1:9">
      <c r="A499" s="556" t="s">
        <v>1030</v>
      </c>
      <c r="B499" s="199" t="s">
        <v>1031</v>
      </c>
      <c r="C499" s="330">
        <v>0</v>
      </c>
      <c r="D499" s="330"/>
      <c r="E499" s="521"/>
      <c r="F499" s="428" t="str">
        <f t="shared" si="40"/>
        <v/>
      </c>
      <c r="G499" s="428" t="str">
        <f t="shared" si="41"/>
        <v/>
      </c>
      <c r="H499" s="555" t="str">
        <f t="shared" si="42"/>
        <v>否</v>
      </c>
      <c r="I499" s="558" t="str">
        <f t="shared" si="43"/>
        <v>项</v>
      </c>
    </row>
    <row r="500" ht="34.9" customHeight="1" spans="1:9">
      <c r="A500" s="556" t="s">
        <v>1032</v>
      </c>
      <c r="B500" s="199" t="s">
        <v>1033</v>
      </c>
      <c r="C500" s="330">
        <v>45</v>
      </c>
      <c r="D500" s="330">
        <v>17</v>
      </c>
      <c r="E500" s="521">
        <v>37</v>
      </c>
      <c r="F500" s="428">
        <f t="shared" si="40"/>
        <v>-0.178</v>
      </c>
      <c r="G500" s="428">
        <f t="shared" si="41"/>
        <v>2.176</v>
      </c>
      <c r="H500" s="555" t="str">
        <f t="shared" si="42"/>
        <v>是</v>
      </c>
      <c r="I500" s="558" t="str">
        <f t="shared" si="43"/>
        <v>项</v>
      </c>
    </row>
    <row r="501" ht="34.9" customHeight="1" spans="1:9">
      <c r="A501" s="556" t="s">
        <v>1034</v>
      </c>
      <c r="B501" s="199" t="s">
        <v>1035</v>
      </c>
      <c r="C501" s="330">
        <v>0</v>
      </c>
      <c r="D501" s="330">
        <v>8</v>
      </c>
      <c r="E501" s="521">
        <v>5</v>
      </c>
      <c r="F501" s="428" t="str">
        <f t="shared" si="40"/>
        <v/>
      </c>
      <c r="G501" s="428">
        <f t="shared" si="41"/>
        <v>0.625</v>
      </c>
      <c r="H501" s="555" t="str">
        <f t="shared" si="42"/>
        <v>是</v>
      </c>
      <c r="I501" s="558" t="str">
        <f t="shared" si="43"/>
        <v>项</v>
      </c>
    </row>
    <row r="502" ht="34.9" customHeight="1" spans="1:9">
      <c r="A502" s="556" t="s">
        <v>1036</v>
      </c>
      <c r="B502" s="199" t="s">
        <v>1037</v>
      </c>
      <c r="C502" s="330">
        <v>30</v>
      </c>
      <c r="D502" s="330">
        <v>1</v>
      </c>
      <c r="E502" s="521">
        <v>51</v>
      </c>
      <c r="F502" s="428">
        <f t="shared" si="40"/>
        <v>0.7</v>
      </c>
      <c r="G502" s="428">
        <f t="shared" si="41"/>
        <v>51</v>
      </c>
      <c r="H502" s="555" t="str">
        <f t="shared" si="42"/>
        <v>是</v>
      </c>
      <c r="I502" s="558" t="str">
        <f t="shared" si="43"/>
        <v>项</v>
      </c>
    </row>
    <row r="503" ht="34.9" customHeight="1" spans="1:9">
      <c r="A503" s="556" t="s">
        <v>1038</v>
      </c>
      <c r="B503" s="199" t="s">
        <v>1039</v>
      </c>
      <c r="C503" s="330">
        <v>200</v>
      </c>
      <c r="D503" s="330">
        <v>5</v>
      </c>
      <c r="E503" s="521"/>
      <c r="F503" s="428">
        <f t="shared" si="40"/>
        <v>-1</v>
      </c>
      <c r="G503" s="428">
        <f t="shared" si="41"/>
        <v>0</v>
      </c>
      <c r="H503" s="555" t="str">
        <f t="shared" si="42"/>
        <v>是</v>
      </c>
      <c r="I503" s="558" t="str">
        <f t="shared" si="43"/>
        <v>项</v>
      </c>
    </row>
    <row r="504" ht="34.9" customHeight="1" spans="1:9">
      <c r="A504" s="556" t="s">
        <v>1040</v>
      </c>
      <c r="B504" s="199" t="s">
        <v>1041</v>
      </c>
      <c r="C504" s="330">
        <v>428</v>
      </c>
      <c r="D504" s="330">
        <v>150</v>
      </c>
      <c r="E504" s="521">
        <v>164</v>
      </c>
      <c r="F504" s="428">
        <f t="shared" si="40"/>
        <v>-0.617</v>
      </c>
      <c r="G504" s="428">
        <f t="shared" si="41"/>
        <v>1.093</v>
      </c>
      <c r="H504" s="555" t="str">
        <f t="shared" si="42"/>
        <v>是</v>
      </c>
      <c r="I504" s="558" t="str">
        <f t="shared" si="43"/>
        <v>项</v>
      </c>
    </row>
    <row r="505" ht="34.9" customHeight="1" spans="1:9">
      <c r="A505" s="556" t="s">
        <v>1042</v>
      </c>
      <c r="B505" s="199" t="s">
        <v>1043</v>
      </c>
      <c r="C505" s="330">
        <v>5</v>
      </c>
      <c r="D505" s="330">
        <f>SUM(D506:D512)</f>
        <v>11</v>
      </c>
      <c r="E505" s="330">
        <f>SUM(E506:E512)</f>
        <v>6</v>
      </c>
      <c r="F505" s="428">
        <f t="shared" si="40"/>
        <v>0.2</v>
      </c>
      <c r="G505" s="428">
        <f t="shared" si="41"/>
        <v>0.545</v>
      </c>
      <c r="H505" s="555" t="str">
        <f t="shared" si="42"/>
        <v>是</v>
      </c>
      <c r="I505" s="558" t="str">
        <f t="shared" si="43"/>
        <v>款</v>
      </c>
    </row>
    <row r="506" ht="34.9" customHeight="1" spans="1:9">
      <c r="A506" s="556" t="s">
        <v>1044</v>
      </c>
      <c r="B506" s="199" t="s">
        <v>249</v>
      </c>
      <c r="C506" s="330"/>
      <c r="D506" s="330"/>
      <c r="E506" s="330">
        <v>0</v>
      </c>
      <c r="F506" s="428" t="str">
        <f t="shared" si="40"/>
        <v/>
      </c>
      <c r="G506" s="428" t="str">
        <f t="shared" si="41"/>
        <v/>
      </c>
      <c r="H506" s="555" t="str">
        <f t="shared" si="42"/>
        <v>否</v>
      </c>
      <c r="I506" s="558" t="str">
        <f t="shared" si="43"/>
        <v>项</v>
      </c>
    </row>
    <row r="507" ht="34.9" customHeight="1" spans="1:9">
      <c r="A507" s="556" t="s">
        <v>1045</v>
      </c>
      <c r="B507" s="199" t="s">
        <v>251</v>
      </c>
      <c r="C507" s="330"/>
      <c r="D507" s="330"/>
      <c r="E507" s="330">
        <v>0</v>
      </c>
      <c r="F507" s="428" t="str">
        <f t="shared" si="40"/>
        <v/>
      </c>
      <c r="G507" s="428" t="str">
        <f t="shared" si="41"/>
        <v/>
      </c>
      <c r="H507" s="555" t="str">
        <f t="shared" si="42"/>
        <v>否</v>
      </c>
      <c r="I507" s="558" t="str">
        <f t="shared" si="43"/>
        <v>项</v>
      </c>
    </row>
    <row r="508" ht="34.9" customHeight="1" spans="1:9">
      <c r="A508" s="556" t="s">
        <v>1046</v>
      </c>
      <c r="B508" s="199" t="s">
        <v>253</v>
      </c>
      <c r="C508" s="330"/>
      <c r="D508" s="330"/>
      <c r="E508" s="330">
        <v>0</v>
      </c>
      <c r="F508" s="428" t="str">
        <f t="shared" si="40"/>
        <v/>
      </c>
      <c r="G508" s="428" t="str">
        <f t="shared" si="41"/>
        <v/>
      </c>
      <c r="H508" s="555" t="str">
        <f t="shared" si="42"/>
        <v>否</v>
      </c>
      <c r="I508" s="558" t="str">
        <f t="shared" si="43"/>
        <v>项</v>
      </c>
    </row>
    <row r="509" ht="34.9" customHeight="1" spans="1:9">
      <c r="A509" s="556" t="s">
        <v>1047</v>
      </c>
      <c r="B509" s="199" t="s">
        <v>1048</v>
      </c>
      <c r="C509" s="330">
        <v>5</v>
      </c>
      <c r="D509" s="330">
        <v>8</v>
      </c>
      <c r="E509" s="521">
        <v>4</v>
      </c>
      <c r="F509" s="428">
        <f t="shared" si="40"/>
        <v>-0.2</v>
      </c>
      <c r="G509" s="428">
        <f t="shared" si="41"/>
        <v>0.5</v>
      </c>
      <c r="H509" s="555" t="str">
        <f t="shared" si="42"/>
        <v>是</v>
      </c>
      <c r="I509" s="558" t="str">
        <f t="shared" si="43"/>
        <v>项</v>
      </c>
    </row>
    <row r="510" s="421" customFormat="1" ht="34.9" customHeight="1" spans="1:9">
      <c r="A510" s="556" t="s">
        <v>1049</v>
      </c>
      <c r="B510" s="199" t="s">
        <v>1050</v>
      </c>
      <c r="C510" s="330"/>
      <c r="D510" s="330"/>
      <c r="E510" s="521"/>
      <c r="F510" s="428" t="str">
        <f t="shared" si="40"/>
        <v/>
      </c>
      <c r="G510" s="428" t="str">
        <f t="shared" si="41"/>
        <v/>
      </c>
      <c r="H510" s="555" t="str">
        <f t="shared" si="42"/>
        <v>否</v>
      </c>
      <c r="I510" s="558" t="str">
        <f t="shared" si="43"/>
        <v>项</v>
      </c>
    </row>
    <row r="511" ht="34.9" customHeight="1" spans="1:9">
      <c r="A511" s="556" t="s">
        <v>1051</v>
      </c>
      <c r="B511" s="199" t="s">
        <v>1052</v>
      </c>
      <c r="C511" s="330"/>
      <c r="D511" s="330"/>
      <c r="E511" s="521"/>
      <c r="F511" s="428" t="str">
        <f t="shared" si="40"/>
        <v/>
      </c>
      <c r="G511" s="428" t="str">
        <f t="shared" si="41"/>
        <v/>
      </c>
      <c r="H511" s="555" t="str">
        <f t="shared" si="42"/>
        <v>否</v>
      </c>
      <c r="I511" s="558" t="str">
        <f t="shared" si="43"/>
        <v>项</v>
      </c>
    </row>
    <row r="512" ht="34.9" customHeight="1" spans="1:9">
      <c r="A512" s="556" t="s">
        <v>1053</v>
      </c>
      <c r="B512" s="199" t="s">
        <v>1054</v>
      </c>
      <c r="C512" s="330"/>
      <c r="D512" s="330">
        <v>3</v>
      </c>
      <c r="E512" s="521">
        <v>2</v>
      </c>
      <c r="F512" s="428" t="str">
        <f t="shared" si="40"/>
        <v/>
      </c>
      <c r="G512" s="428">
        <f t="shared" si="41"/>
        <v>0.667</v>
      </c>
      <c r="H512" s="555" t="str">
        <f t="shared" si="42"/>
        <v>是</v>
      </c>
      <c r="I512" s="558" t="str">
        <f t="shared" si="43"/>
        <v>项</v>
      </c>
    </row>
    <row r="513" s="421" customFormat="1" ht="34.9" customHeight="1" spans="1:9">
      <c r="A513" s="556" t="s">
        <v>1055</v>
      </c>
      <c r="B513" s="199" t="s">
        <v>1056</v>
      </c>
      <c r="C513" s="330">
        <f>SUM(C514:C523)</f>
        <v>175</v>
      </c>
      <c r="D513" s="330">
        <f>SUM(D514:D523)</f>
        <v>88</v>
      </c>
      <c r="E513" s="330">
        <f>SUM(E514:E523)</f>
        <v>170</v>
      </c>
      <c r="F513" s="428">
        <f t="shared" si="40"/>
        <v>-0.029</v>
      </c>
      <c r="G513" s="428">
        <f t="shared" si="41"/>
        <v>1.932</v>
      </c>
      <c r="H513" s="555" t="str">
        <f t="shared" si="42"/>
        <v>是</v>
      </c>
      <c r="I513" s="558" t="str">
        <f t="shared" si="43"/>
        <v>款</v>
      </c>
    </row>
    <row r="514" ht="34.9" customHeight="1" spans="1:9">
      <c r="A514" s="556" t="s">
        <v>1057</v>
      </c>
      <c r="B514" s="199" t="s">
        <v>249</v>
      </c>
      <c r="C514" s="330">
        <v>35</v>
      </c>
      <c r="D514" s="330">
        <v>1</v>
      </c>
      <c r="E514" s="521">
        <v>8</v>
      </c>
      <c r="F514" s="428">
        <f t="shared" si="40"/>
        <v>-0.771</v>
      </c>
      <c r="G514" s="428">
        <f t="shared" si="41"/>
        <v>8</v>
      </c>
      <c r="H514" s="555" t="str">
        <f t="shared" si="42"/>
        <v>是</v>
      </c>
      <c r="I514" s="558" t="str">
        <f t="shared" si="43"/>
        <v>项</v>
      </c>
    </row>
    <row r="515" ht="34.9" customHeight="1" spans="1:9">
      <c r="A515" s="556" t="s">
        <v>1058</v>
      </c>
      <c r="B515" s="199" t="s">
        <v>251</v>
      </c>
      <c r="C515" s="330">
        <v>0</v>
      </c>
      <c r="D515" s="330"/>
      <c r="E515" s="521">
        <v>-5</v>
      </c>
      <c r="F515" s="428" t="str">
        <f t="shared" si="40"/>
        <v/>
      </c>
      <c r="G515" s="428" t="str">
        <f t="shared" si="41"/>
        <v/>
      </c>
      <c r="H515" s="555" t="str">
        <f t="shared" si="42"/>
        <v>是</v>
      </c>
      <c r="I515" s="558" t="str">
        <f t="shared" si="43"/>
        <v>项</v>
      </c>
    </row>
    <row r="516" ht="34.9" customHeight="1" spans="1:9">
      <c r="A516" s="556" t="s">
        <v>1059</v>
      </c>
      <c r="B516" s="199" t="s">
        <v>253</v>
      </c>
      <c r="C516" s="330">
        <v>0</v>
      </c>
      <c r="D516" s="330"/>
      <c r="E516" s="521"/>
      <c r="F516" s="428" t="str">
        <f t="shared" si="40"/>
        <v/>
      </c>
      <c r="G516" s="428" t="str">
        <f t="shared" si="41"/>
        <v/>
      </c>
      <c r="H516" s="555" t="str">
        <f t="shared" si="42"/>
        <v>否</v>
      </c>
      <c r="I516" s="558" t="str">
        <f t="shared" si="43"/>
        <v>项</v>
      </c>
    </row>
    <row r="517" ht="34.9" customHeight="1" spans="1:9">
      <c r="A517" s="556" t="s">
        <v>1060</v>
      </c>
      <c r="B517" s="199" t="s">
        <v>1061</v>
      </c>
      <c r="C517" s="330">
        <v>0</v>
      </c>
      <c r="D517" s="330"/>
      <c r="E517" s="521"/>
      <c r="F517" s="428" t="str">
        <f t="shared" si="40"/>
        <v/>
      </c>
      <c r="G517" s="428" t="str">
        <f t="shared" si="41"/>
        <v/>
      </c>
      <c r="H517" s="555" t="str">
        <f t="shared" si="42"/>
        <v>否</v>
      </c>
      <c r="I517" s="558" t="str">
        <f t="shared" si="43"/>
        <v>项</v>
      </c>
    </row>
    <row r="518" ht="34.9" customHeight="1" spans="1:9">
      <c r="A518" s="556" t="s">
        <v>1062</v>
      </c>
      <c r="B518" s="199" t="s">
        <v>1063</v>
      </c>
      <c r="C518" s="330">
        <v>0</v>
      </c>
      <c r="D518" s="330"/>
      <c r="E518" s="521"/>
      <c r="F518" s="428" t="str">
        <f t="shared" ref="F518:F581" si="44">IF(C518&lt;&gt;0,E518/C518-1,"")</f>
        <v/>
      </c>
      <c r="G518" s="428" t="str">
        <f t="shared" ref="G518:G581" si="45">IF(D518&lt;&gt;0,E518/D518,"")</f>
        <v/>
      </c>
      <c r="H518" s="555" t="str">
        <f t="shared" si="42"/>
        <v>否</v>
      </c>
      <c r="I518" s="558" t="str">
        <f t="shared" si="43"/>
        <v>项</v>
      </c>
    </row>
    <row r="519" ht="34.9" customHeight="1" spans="1:9">
      <c r="A519" s="556" t="s">
        <v>1064</v>
      </c>
      <c r="B519" s="199" t="s">
        <v>1065</v>
      </c>
      <c r="C519" s="330">
        <v>0</v>
      </c>
      <c r="D519" s="330"/>
      <c r="E519" s="521"/>
      <c r="F519" s="428" t="str">
        <f t="shared" si="44"/>
        <v/>
      </c>
      <c r="G519" s="428" t="str">
        <f t="shared" si="45"/>
        <v/>
      </c>
      <c r="H519" s="555" t="str">
        <f t="shared" si="42"/>
        <v>否</v>
      </c>
      <c r="I519" s="558" t="str">
        <f t="shared" si="43"/>
        <v>项</v>
      </c>
    </row>
    <row r="520" ht="34.9" customHeight="1" spans="1:9">
      <c r="A520" s="556" t="s">
        <v>1066</v>
      </c>
      <c r="B520" s="199" t="s">
        <v>1067</v>
      </c>
      <c r="C520" s="330">
        <v>57</v>
      </c>
      <c r="D520" s="330">
        <v>1</v>
      </c>
      <c r="E520" s="521">
        <v>97</v>
      </c>
      <c r="F520" s="428">
        <f t="shared" si="44"/>
        <v>0.702</v>
      </c>
      <c r="G520" s="428">
        <f t="shared" si="45"/>
        <v>97</v>
      </c>
      <c r="H520" s="555" t="str">
        <f t="shared" si="42"/>
        <v>是</v>
      </c>
      <c r="I520" s="558" t="str">
        <f t="shared" si="43"/>
        <v>项</v>
      </c>
    </row>
    <row r="521" ht="34.9" customHeight="1" spans="1:9">
      <c r="A521" s="556" t="s">
        <v>1068</v>
      </c>
      <c r="B521" s="199" t="s">
        <v>1069</v>
      </c>
      <c r="C521" s="330">
        <v>83</v>
      </c>
      <c r="D521" s="330">
        <v>86</v>
      </c>
      <c r="E521" s="521">
        <v>70</v>
      </c>
      <c r="F521" s="428">
        <f t="shared" si="44"/>
        <v>-0.157</v>
      </c>
      <c r="G521" s="428">
        <f t="shared" si="45"/>
        <v>0.814</v>
      </c>
      <c r="H521" s="555" t="str">
        <f t="shared" si="42"/>
        <v>是</v>
      </c>
      <c r="I521" s="558" t="str">
        <f t="shared" si="43"/>
        <v>项</v>
      </c>
    </row>
    <row r="522" ht="34.9" customHeight="1" spans="1:9">
      <c r="A522" s="556" t="s">
        <v>1070</v>
      </c>
      <c r="B522" s="199" t="s">
        <v>1071</v>
      </c>
      <c r="C522" s="330"/>
      <c r="D522" s="330"/>
      <c r="E522" s="521"/>
      <c r="F522" s="428" t="str">
        <f t="shared" si="44"/>
        <v/>
      </c>
      <c r="G522" s="428" t="str">
        <f t="shared" si="45"/>
        <v/>
      </c>
      <c r="H522" s="555" t="str">
        <f t="shared" si="42"/>
        <v>否</v>
      </c>
      <c r="I522" s="558" t="str">
        <f t="shared" si="43"/>
        <v>项</v>
      </c>
    </row>
    <row r="523" ht="34.9" customHeight="1" spans="1:9">
      <c r="A523" s="556" t="s">
        <v>1072</v>
      </c>
      <c r="B523" s="199" t="s">
        <v>1073</v>
      </c>
      <c r="C523" s="330"/>
      <c r="D523" s="330"/>
      <c r="E523" s="330">
        <v>0</v>
      </c>
      <c r="F523" s="428" t="str">
        <f t="shared" si="44"/>
        <v/>
      </c>
      <c r="G523" s="428" t="str">
        <f t="shared" si="45"/>
        <v/>
      </c>
      <c r="H523" s="555" t="str">
        <f t="shared" si="42"/>
        <v>否</v>
      </c>
      <c r="I523" s="558" t="str">
        <f t="shared" si="43"/>
        <v>项</v>
      </c>
    </row>
    <row r="524" ht="34.9" customHeight="1" spans="1:9">
      <c r="A524" s="556" t="s">
        <v>1074</v>
      </c>
      <c r="B524" s="199" t="s">
        <v>1075</v>
      </c>
      <c r="C524" s="330">
        <v>0</v>
      </c>
      <c r="D524" s="330"/>
      <c r="E524" s="330"/>
      <c r="F524" s="428" t="str">
        <f t="shared" si="44"/>
        <v/>
      </c>
      <c r="G524" s="428" t="str">
        <f t="shared" si="45"/>
        <v/>
      </c>
      <c r="H524" s="555" t="str">
        <f t="shared" si="42"/>
        <v>否</v>
      </c>
      <c r="I524" s="558" t="str">
        <f t="shared" si="43"/>
        <v>款</v>
      </c>
    </row>
    <row r="525" ht="34.9" customHeight="1" spans="1:9">
      <c r="A525" s="556" t="s">
        <v>1076</v>
      </c>
      <c r="B525" s="199" t="s">
        <v>249</v>
      </c>
      <c r="C525" s="330"/>
      <c r="D525" s="330"/>
      <c r="E525" s="330"/>
      <c r="F525" s="428" t="str">
        <f t="shared" si="44"/>
        <v/>
      </c>
      <c r="G525" s="428" t="str">
        <f t="shared" si="45"/>
        <v/>
      </c>
      <c r="H525" s="555" t="str">
        <f t="shared" si="42"/>
        <v>否</v>
      </c>
      <c r="I525" s="558" t="str">
        <f t="shared" si="43"/>
        <v>项</v>
      </c>
    </row>
    <row r="526" ht="34.9" customHeight="1" spans="1:9">
      <c r="A526" s="556" t="s">
        <v>1077</v>
      </c>
      <c r="B526" s="199" t="s">
        <v>251</v>
      </c>
      <c r="C526" s="330"/>
      <c r="D526" s="330"/>
      <c r="E526" s="330"/>
      <c r="F526" s="428" t="str">
        <f t="shared" si="44"/>
        <v/>
      </c>
      <c r="G526" s="428" t="str">
        <f t="shared" si="45"/>
        <v/>
      </c>
      <c r="H526" s="555" t="str">
        <f t="shared" si="42"/>
        <v>否</v>
      </c>
      <c r="I526" s="558" t="str">
        <f t="shared" si="43"/>
        <v>项</v>
      </c>
    </row>
    <row r="527" ht="34.9" customHeight="1" spans="1:9">
      <c r="A527" s="556" t="s">
        <v>1078</v>
      </c>
      <c r="B527" s="199" t="s">
        <v>253</v>
      </c>
      <c r="C527" s="330"/>
      <c r="D527" s="330"/>
      <c r="E527" s="330"/>
      <c r="F527" s="428" t="str">
        <f t="shared" si="44"/>
        <v/>
      </c>
      <c r="G527" s="428" t="str">
        <f t="shared" si="45"/>
        <v/>
      </c>
      <c r="H527" s="555" t="str">
        <f t="shared" si="42"/>
        <v>否</v>
      </c>
      <c r="I527" s="558" t="str">
        <f t="shared" si="43"/>
        <v>项</v>
      </c>
    </row>
    <row r="528" ht="34.9" customHeight="1" spans="1:9">
      <c r="A528" s="556" t="s">
        <v>1079</v>
      </c>
      <c r="B528" s="199" t="s">
        <v>1080</v>
      </c>
      <c r="C528" s="330"/>
      <c r="D528" s="330"/>
      <c r="E528" s="330"/>
      <c r="F528" s="428" t="str">
        <f t="shared" si="44"/>
        <v/>
      </c>
      <c r="G528" s="428" t="str">
        <f t="shared" si="45"/>
        <v/>
      </c>
      <c r="H528" s="555" t="str">
        <f t="shared" si="42"/>
        <v>否</v>
      </c>
      <c r="I528" s="558" t="str">
        <f t="shared" si="43"/>
        <v>项</v>
      </c>
    </row>
    <row r="529" ht="34.9" customHeight="1" spans="1:9">
      <c r="A529" s="556" t="s">
        <v>1081</v>
      </c>
      <c r="B529" s="199" t="s">
        <v>1082</v>
      </c>
      <c r="C529" s="330"/>
      <c r="D529" s="330"/>
      <c r="E529" s="330"/>
      <c r="F529" s="428" t="str">
        <f t="shared" si="44"/>
        <v/>
      </c>
      <c r="G529" s="428" t="str">
        <f t="shared" si="45"/>
        <v/>
      </c>
      <c r="H529" s="555" t="str">
        <f t="shared" si="42"/>
        <v>否</v>
      </c>
      <c r="I529" s="558" t="str">
        <f t="shared" si="43"/>
        <v>项</v>
      </c>
    </row>
    <row r="530" ht="34.9" customHeight="1" spans="1:9">
      <c r="A530" s="556" t="s">
        <v>1083</v>
      </c>
      <c r="B530" s="199" t="s">
        <v>1084</v>
      </c>
      <c r="C530" s="330"/>
      <c r="D530" s="330"/>
      <c r="E530" s="330"/>
      <c r="F530" s="428" t="str">
        <f t="shared" si="44"/>
        <v/>
      </c>
      <c r="G530" s="428" t="str">
        <f t="shared" si="45"/>
        <v/>
      </c>
      <c r="H530" s="555" t="str">
        <f t="shared" ref="H530:H545" si="46">IF(LEN(A530)=3,"是",IF(B530&lt;&gt;"",IF(SUM(C530:E530)&lt;&gt;0,"是","否"),"是"))</f>
        <v>否</v>
      </c>
      <c r="I530" s="558" t="str">
        <f t="shared" ref="I530:I545" si="47">IF(LEN(A530)=3,"类",IF(LEN(A530)=5,"款","项"))</f>
        <v>项</v>
      </c>
    </row>
    <row r="531" ht="34.9" customHeight="1" spans="1:9">
      <c r="A531" s="556" t="s">
        <v>1085</v>
      </c>
      <c r="B531" s="199" t="s">
        <v>1086</v>
      </c>
      <c r="C531" s="330"/>
      <c r="D531" s="330"/>
      <c r="E531" s="330"/>
      <c r="F531" s="428" t="str">
        <f t="shared" si="44"/>
        <v/>
      </c>
      <c r="G531" s="428" t="str">
        <f t="shared" si="45"/>
        <v/>
      </c>
      <c r="H531" s="555" t="str">
        <f t="shared" si="46"/>
        <v>否</v>
      </c>
      <c r="I531" s="558" t="str">
        <f t="shared" si="47"/>
        <v>项</v>
      </c>
    </row>
    <row r="532" ht="34.9" customHeight="1" spans="1:9">
      <c r="A532" s="556" t="s">
        <v>1087</v>
      </c>
      <c r="B532" s="199" t="s">
        <v>1088</v>
      </c>
      <c r="C532" s="239"/>
      <c r="D532" s="330"/>
      <c r="E532" s="330"/>
      <c r="F532" s="428" t="str">
        <f t="shared" si="44"/>
        <v/>
      </c>
      <c r="G532" s="428" t="str">
        <f t="shared" si="45"/>
        <v/>
      </c>
      <c r="H532" s="555" t="str">
        <f t="shared" si="46"/>
        <v>否</v>
      </c>
      <c r="I532" s="558" t="str">
        <f t="shared" si="47"/>
        <v>项</v>
      </c>
    </row>
    <row r="533" ht="34.9" customHeight="1" spans="1:9">
      <c r="A533" s="556" t="s">
        <v>1089</v>
      </c>
      <c r="B533" s="199" t="s">
        <v>1090</v>
      </c>
      <c r="C533" s="330">
        <f>SUM(C534:C540)</f>
        <v>381</v>
      </c>
      <c r="D533" s="330">
        <f>SUM(D534:D540)</f>
        <v>6</v>
      </c>
      <c r="E533" s="330">
        <f>SUM(E534:E540)</f>
        <v>13</v>
      </c>
      <c r="F533" s="428">
        <f t="shared" si="44"/>
        <v>-0.966</v>
      </c>
      <c r="G533" s="428">
        <f t="shared" si="45"/>
        <v>2.167</v>
      </c>
      <c r="H533" s="555" t="str">
        <f t="shared" si="46"/>
        <v>是</v>
      </c>
      <c r="I533" s="558" t="str">
        <f t="shared" si="47"/>
        <v>款</v>
      </c>
    </row>
    <row r="534" s="421" customFormat="1" ht="34.9" customHeight="1" spans="1:9">
      <c r="A534" s="556" t="s">
        <v>1091</v>
      </c>
      <c r="B534" s="199" t="s">
        <v>249</v>
      </c>
      <c r="C534" s="330"/>
      <c r="D534" s="330"/>
      <c r="E534" s="521"/>
      <c r="F534" s="428" t="str">
        <f t="shared" si="44"/>
        <v/>
      </c>
      <c r="G534" s="428" t="str">
        <f t="shared" si="45"/>
        <v/>
      </c>
      <c r="H534" s="555" t="str">
        <f t="shared" si="46"/>
        <v>否</v>
      </c>
      <c r="I534" s="558" t="str">
        <f t="shared" si="47"/>
        <v>项</v>
      </c>
    </row>
    <row r="535" ht="34.9" customHeight="1" spans="1:9">
      <c r="A535" s="556" t="s">
        <v>1092</v>
      </c>
      <c r="B535" s="199" t="s">
        <v>251</v>
      </c>
      <c r="C535" s="330"/>
      <c r="D535" s="330"/>
      <c r="E535" s="521"/>
      <c r="F535" s="428" t="str">
        <f t="shared" si="44"/>
        <v/>
      </c>
      <c r="G535" s="428" t="str">
        <f t="shared" si="45"/>
        <v/>
      </c>
      <c r="H535" s="555" t="str">
        <f t="shared" si="46"/>
        <v>否</v>
      </c>
      <c r="I535" s="558" t="str">
        <f t="shared" si="47"/>
        <v>项</v>
      </c>
    </row>
    <row r="536" ht="34.9" customHeight="1" spans="1:9">
      <c r="A536" s="556" t="s">
        <v>1093</v>
      </c>
      <c r="B536" s="199" t="s">
        <v>253</v>
      </c>
      <c r="C536" s="330"/>
      <c r="D536" s="330"/>
      <c r="E536" s="521"/>
      <c r="F536" s="428" t="str">
        <f t="shared" si="44"/>
        <v/>
      </c>
      <c r="G536" s="428" t="str">
        <f t="shared" si="45"/>
        <v/>
      </c>
      <c r="H536" s="555" t="str">
        <f t="shared" si="46"/>
        <v>否</v>
      </c>
      <c r="I536" s="558" t="str">
        <f t="shared" si="47"/>
        <v>项</v>
      </c>
    </row>
    <row r="537" ht="34.9" customHeight="1" spans="1:9">
      <c r="A537" s="556" t="s">
        <v>1094</v>
      </c>
      <c r="B537" s="199" t="s">
        <v>1095</v>
      </c>
      <c r="C537" s="330"/>
      <c r="D537" s="330"/>
      <c r="E537" s="521"/>
      <c r="F537" s="428" t="str">
        <f t="shared" si="44"/>
        <v/>
      </c>
      <c r="G537" s="428" t="str">
        <f t="shared" si="45"/>
        <v/>
      </c>
      <c r="H537" s="555" t="str">
        <f t="shared" si="46"/>
        <v>否</v>
      </c>
      <c r="I537" s="558" t="str">
        <f t="shared" si="47"/>
        <v>项</v>
      </c>
    </row>
    <row r="538" ht="34.9" customHeight="1" spans="1:9">
      <c r="A538" s="574" t="s">
        <v>1096</v>
      </c>
      <c r="B538" s="199" t="s">
        <v>1097</v>
      </c>
      <c r="C538" s="239"/>
      <c r="D538" s="330"/>
      <c r="E538" s="521">
        <v>4</v>
      </c>
      <c r="F538" s="428" t="str">
        <f t="shared" si="44"/>
        <v/>
      </c>
      <c r="G538" s="428" t="str">
        <f t="shared" si="45"/>
        <v/>
      </c>
      <c r="H538" s="555" t="str">
        <f t="shared" si="46"/>
        <v>是</v>
      </c>
      <c r="I538" s="558" t="str">
        <f t="shared" si="47"/>
        <v>项</v>
      </c>
    </row>
    <row r="539" ht="34.9" customHeight="1" spans="1:9">
      <c r="A539" s="574" t="s">
        <v>1098</v>
      </c>
      <c r="B539" s="199" t="s">
        <v>1099</v>
      </c>
      <c r="C539" s="330">
        <v>4</v>
      </c>
      <c r="D539" s="330">
        <v>4</v>
      </c>
      <c r="E539" s="521"/>
      <c r="F539" s="428">
        <f t="shared" si="44"/>
        <v>-1</v>
      </c>
      <c r="G539" s="428">
        <f t="shared" si="45"/>
        <v>0</v>
      </c>
      <c r="H539" s="555" t="str">
        <f t="shared" si="46"/>
        <v>是</v>
      </c>
      <c r="I539" s="558" t="str">
        <f t="shared" si="47"/>
        <v>项</v>
      </c>
    </row>
    <row r="540" ht="34.9" customHeight="1" spans="1:9">
      <c r="A540" s="556" t="s">
        <v>1100</v>
      </c>
      <c r="B540" s="199" t="s">
        <v>1101</v>
      </c>
      <c r="C540" s="330">
        <v>377</v>
      </c>
      <c r="D540" s="330">
        <v>2</v>
      </c>
      <c r="E540" s="521">
        <v>9</v>
      </c>
      <c r="F540" s="428">
        <f t="shared" si="44"/>
        <v>-0.976</v>
      </c>
      <c r="G540" s="428">
        <f t="shared" si="45"/>
        <v>4.5</v>
      </c>
      <c r="H540" s="555" t="str">
        <f t="shared" si="46"/>
        <v>是</v>
      </c>
      <c r="I540" s="558" t="str">
        <f t="shared" si="47"/>
        <v>项</v>
      </c>
    </row>
    <row r="541" ht="34.9" customHeight="1" spans="1:9">
      <c r="A541" s="556" t="s">
        <v>1102</v>
      </c>
      <c r="B541" s="199" t="s">
        <v>1103</v>
      </c>
      <c r="C541" s="330">
        <f>SUM(C542:C544)</f>
        <v>66</v>
      </c>
      <c r="D541" s="330">
        <f>SUM(D542:D544)</f>
        <v>3</v>
      </c>
      <c r="E541" s="330">
        <f>SUM(E542:E544)</f>
        <v>13</v>
      </c>
      <c r="F541" s="428">
        <f t="shared" si="44"/>
        <v>-0.803</v>
      </c>
      <c r="G541" s="428">
        <f t="shared" si="45"/>
        <v>4.333</v>
      </c>
      <c r="H541" s="555" t="str">
        <f t="shared" si="46"/>
        <v>是</v>
      </c>
      <c r="I541" s="558" t="str">
        <f t="shared" si="47"/>
        <v>款</v>
      </c>
    </row>
    <row r="542" ht="34.9" customHeight="1" spans="1:9">
      <c r="A542" s="556" t="s">
        <v>1104</v>
      </c>
      <c r="B542" s="199" t="s">
        <v>1105</v>
      </c>
      <c r="C542" s="330">
        <v>13</v>
      </c>
      <c r="D542" s="330">
        <v>2</v>
      </c>
      <c r="E542" s="521">
        <v>13</v>
      </c>
      <c r="F542" s="428">
        <f t="shared" si="44"/>
        <v>0</v>
      </c>
      <c r="G542" s="428">
        <f t="shared" si="45"/>
        <v>6.5</v>
      </c>
      <c r="H542" s="555" t="str">
        <f t="shared" si="46"/>
        <v>是</v>
      </c>
      <c r="I542" s="558" t="str">
        <f t="shared" si="47"/>
        <v>项</v>
      </c>
    </row>
    <row r="543" ht="34.9" customHeight="1" spans="1:9">
      <c r="A543" s="556" t="s">
        <v>1106</v>
      </c>
      <c r="B543" s="199" t="s">
        <v>1107</v>
      </c>
      <c r="C543" s="330">
        <v>0</v>
      </c>
      <c r="D543" s="330"/>
      <c r="E543" s="330">
        <v>0</v>
      </c>
      <c r="F543" s="428" t="str">
        <f t="shared" si="44"/>
        <v/>
      </c>
      <c r="G543" s="428" t="str">
        <f t="shared" si="45"/>
        <v/>
      </c>
      <c r="H543" s="555" t="str">
        <f t="shared" si="46"/>
        <v>否</v>
      </c>
      <c r="I543" s="558" t="str">
        <f t="shared" si="47"/>
        <v>项</v>
      </c>
    </row>
    <row r="544" ht="34.9" customHeight="1" spans="1:9">
      <c r="A544" s="556" t="s">
        <v>1108</v>
      </c>
      <c r="B544" s="199" t="s">
        <v>1109</v>
      </c>
      <c r="C544" s="330">
        <v>53</v>
      </c>
      <c r="D544" s="330">
        <v>1</v>
      </c>
      <c r="E544" s="330"/>
      <c r="F544" s="428">
        <f t="shared" si="44"/>
        <v>-1</v>
      </c>
      <c r="G544" s="428">
        <f t="shared" si="45"/>
        <v>0</v>
      </c>
      <c r="H544" s="555" t="str">
        <f t="shared" si="46"/>
        <v>是</v>
      </c>
      <c r="I544" s="558" t="str">
        <f t="shared" si="47"/>
        <v>项</v>
      </c>
    </row>
    <row r="545" ht="34.9" customHeight="1" spans="1:9">
      <c r="A545" s="349" t="s">
        <v>189</v>
      </c>
      <c r="B545" s="193" t="s">
        <v>190</v>
      </c>
      <c r="C545" s="330">
        <f>C546+C565+C573+C575+C584+C588+C598+C608+C615+C623+C632+C637+C640+C643+C646+C649+C652+C656+C661+C670+C673</f>
        <v>24401</v>
      </c>
      <c r="D545" s="330">
        <f>D546+D565+D573+D575+D584+D588+D598+D608+D615+D623+D632+D637+D640+D643+D646+D649+D652+D656+D661+D670+D673</f>
        <v>23201</v>
      </c>
      <c r="E545" s="330">
        <f>E546+E565+E573+E575+E584+E588+E598+E608+E615+E623+E632+E637+E640+E643+E646+E649+E652+E656+E661+E670+E673</f>
        <v>20234</v>
      </c>
      <c r="F545" s="428">
        <f t="shared" si="44"/>
        <v>-0.171</v>
      </c>
      <c r="G545" s="428">
        <f t="shared" si="45"/>
        <v>0.872</v>
      </c>
      <c r="H545" s="555" t="str">
        <f t="shared" si="46"/>
        <v>是</v>
      </c>
      <c r="I545" s="558" t="str">
        <f t="shared" si="47"/>
        <v>类</v>
      </c>
    </row>
    <row r="546" ht="34.9" customHeight="1" spans="1:9">
      <c r="A546" s="556" t="s">
        <v>1110</v>
      </c>
      <c r="B546" s="199" t="s">
        <v>1111</v>
      </c>
      <c r="C546" s="330">
        <f>SUM(C547:C564)</f>
        <v>1594</v>
      </c>
      <c r="D546" s="330">
        <f>SUM(D547:D564)</f>
        <v>1581</v>
      </c>
      <c r="E546" s="330">
        <f>SUM(E547:E564)</f>
        <v>1397</v>
      </c>
      <c r="F546" s="428">
        <f t="shared" si="44"/>
        <v>-0.124</v>
      </c>
      <c r="G546" s="428">
        <f t="shared" si="45"/>
        <v>0.884</v>
      </c>
      <c r="H546" s="555" t="str">
        <f t="shared" ref="H546:H569" si="48">IF(LEN(A546)=3,"是",IF(B546&lt;&gt;"",IF(SUM(C546:E546)&lt;&gt;0,"是","否"),"是"))</f>
        <v>是</v>
      </c>
      <c r="I546" s="558" t="str">
        <f t="shared" ref="I546:I569" si="49">IF(LEN(A546)=3,"类",IF(LEN(A546)=5,"款","项"))</f>
        <v>款</v>
      </c>
    </row>
    <row r="547" ht="34.9" customHeight="1" spans="1:9">
      <c r="A547" s="556" t="s">
        <v>1112</v>
      </c>
      <c r="B547" s="199" t="s">
        <v>249</v>
      </c>
      <c r="C547" s="330">
        <v>969</v>
      </c>
      <c r="D547" s="330">
        <v>1040</v>
      </c>
      <c r="E547" s="521">
        <v>891</v>
      </c>
      <c r="F547" s="428">
        <f t="shared" si="44"/>
        <v>-0.08</v>
      </c>
      <c r="G547" s="428">
        <f t="shared" si="45"/>
        <v>0.857</v>
      </c>
      <c r="H547" s="555" t="str">
        <f t="shared" si="48"/>
        <v>是</v>
      </c>
      <c r="I547" s="558" t="str">
        <f t="shared" si="49"/>
        <v>项</v>
      </c>
    </row>
    <row r="548" ht="34.9" customHeight="1" spans="1:9">
      <c r="A548" s="556" t="s">
        <v>1113</v>
      </c>
      <c r="B548" s="199" t="s">
        <v>251</v>
      </c>
      <c r="C548" s="330">
        <v>336</v>
      </c>
      <c r="D548" s="330">
        <v>35</v>
      </c>
      <c r="E548" s="521">
        <v>88</v>
      </c>
      <c r="F548" s="428">
        <f t="shared" si="44"/>
        <v>-0.738</v>
      </c>
      <c r="G548" s="428">
        <f t="shared" si="45"/>
        <v>2.514</v>
      </c>
      <c r="H548" s="555" t="str">
        <f t="shared" si="48"/>
        <v>是</v>
      </c>
      <c r="I548" s="558" t="str">
        <f t="shared" si="49"/>
        <v>项</v>
      </c>
    </row>
    <row r="549" ht="34.9" customHeight="1" spans="1:9">
      <c r="A549" s="556" t="s">
        <v>1114</v>
      </c>
      <c r="B549" s="199" t="s">
        <v>253</v>
      </c>
      <c r="C549" s="330">
        <v>0</v>
      </c>
      <c r="D549" s="330"/>
      <c r="E549" s="521"/>
      <c r="F549" s="428" t="str">
        <f t="shared" si="44"/>
        <v/>
      </c>
      <c r="G549" s="428" t="str">
        <f t="shared" si="45"/>
        <v/>
      </c>
      <c r="H549" s="555" t="str">
        <f t="shared" si="48"/>
        <v>否</v>
      </c>
      <c r="I549" s="558" t="str">
        <f t="shared" si="49"/>
        <v>项</v>
      </c>
    </row>
    <row r="550" ht="34.9" customHeight="1" spans="1:9">
      <c r="A550" s="556" t="s">
        <v>1115</v>
      </c>
      <c r="B550" s="199" t="s">
        <v>1116</v>
      </c>
      <c r="C550" s="330">
        <v>0</v>
      </c>
      <c r="D550" s="330"/>
      <c r="E550" s="521"/>
      <c r="F550" s="428" t="str">
        <f t="shared" si="44"/>
        <v/>
      </c>
      <c r="G550" s="428" t="str">
        <f t="shared" si="45"/>
        <v/>
      </c>
      <c r="H550" s="555" t="str">
        <f t="shared" si="48"/>
        <v>否</v>
      </c>
      <c r="I550" s="558" t="str">
        <f t="shared" si="49"/>
        <v>项</v>
      </c>
    </row>
    <row r="551" ht="34.9" customHeight="1" spans="1:9">
      <c r="A551" s="556" t="s">
        <v>1117</v>
      </c>
      <c r="B551" s="199" t="s">
        <v>1118</v>
      </c>
      <c r="C551" s="330">
        <v>0</v>
      </c>
      <c r="D551" s="330"/>
      <c r="E551" s="521"/>
      <c r="F551" s="428" t="str">
        <f t="shared" si="44"/>
        <v/>
      </c>
      <c r="G551" s="428" t="str">
        <f t="shared" si="45"/>
        <v/>
      </c>
      <c r="H551" s="555" t="str">
        <f t="shared" si="48"/>
        <v>否</v>
      </c>
      <c r="I551" s="558" t="str">
        <f t="shared" si="49"/>
        <v>项</v>
      </c>
    </row>
    <row r="552" ht="34.9" customHeight="1" spans="1:9">
      <c r="A552" s="556" t="s">
        <v>1119</v>
      </c>
      <c r="B552" s="199" t="s">
        <v>1120</v>
      </c>
      <c r="C552" s="330">
        <v>9</v>
      </c>
      <c r="D552" s="330">
        <v>9</v>
      </c>
      <c r="E552" s="521">
        <v>5</v>
      </c>
      <c r="F552" s="428">
        <f t="shared" si="44"/>
        <v>-0.444</v>
      </c>
      <c r="G552" s="428">
        <f t="shared" si="45"/>
        <v>0.556</v>
      </c>
      <c r="H552" s="555" t="str">
        <f t="shared" si="48"/>
        <v>是</v>
      </c>
      <c r="I552" s="558" t="str">
        <f t="shared" si="49"/>
        <v>项</v>
      </c>
    </row>
    <row r="553" ht="34.9" customHeight="1" spans="1:9">
      <c r="A553" s="556" t="s">
        <v>1121</v>
      </c>
      <c r="B553" s="199" t="s">
        <v>1122</v>
      </c>
      <c r="C553" s="330">
        <v>0</v>
      </c>
      <c r="D553" s="330"/>
      <c r="E553" s="521"/>
      <c r="F553" s="428" t="str">
        <f t="shared" si="44"/>
        <v/>
      </c>
      <c r="G553" s="428" t="str">
        <f t="shared" si="45"/>
        <v/>
      </c>
      <c r="H553" s="555" t="str">
        <f t="shared" si="48"/>
        <v>否</v>
      </c>
      <c r="I553" s="558" t="str">
        <f t="shared" si="49"/>
        <v>项</v>
      </c>
    </row>
    <row r="554" ht="34.9" customHeight="1" spans="1:9">
      <c r="A554" s="556" t="s">
        <v>1123</v>
      </c>
      <c r="B554" s="199" t="s">
        <v>350</v>
      </c>
      <c r="C554" s="330">
        <v>0</v>
      </c>
      <c r="D554" s="330">
        <v>6</v>
      </c>
      <c r="E554" s="521"/>
      <c r="F554" s="428" t="str">
        <f t="shared" si="44"/>
        <v/>
      </c>
      <c r="G554" s="428">
        <f t="shared" si="45"/>
        <v>0</v>
      </c>
      <c r="H554" s="555" t="str">
        <f t="shared" si="48"/>
        <v>是</v>
      </c>
      <c r="I554" s="558" t="str">
        <f t="shared" si="49"/>
        <v>项</v>
      </c>
    </row>
    <row r="555" ht="34.9" customHeight="1" spans="1:9">
      <c r="A555" s="556" t="s">
        <v>1124</v>
      </c>
      <c r="B555" s="199" t="s">
        <v>1125</v>
      </c>
      <c r="C555" s="330">
        <v>0</v>
      </c>
      <c r="D555" s="330"/>
      <c r="E555" s="521"/>
      <c r="F555" s="428" t="str">
        <f t="shared" si="44"/>
        <v/>
      </c>
      <c r="G555" s="428" t="str">
        <f t="shared" si="45"/>
        <v/>
      </c>
      <c r="H555" s="555" t="str">
        <f t="shared" si="48"/>
        <v>否</v>
      </c>
      <c r="I555" s="558" t="str">
        <f t="shared" si="49"/>
        <v>项</v>
      </c>
    </row>
    <row r="556" ht="34.9" customHeight="1" spans="1:9">
      <c r="A556" s="556" t="s">
        <v>1126</v>
      </c>
      <c r="B556" s="199" t="s">
        <v>1127</v>
      </c>
      <c r="C556" s="330">
        <v>0</v>
      </c>
      <c r="D556" s="330"/>
      <c r="E556" s="521"/>
      <c r="F556" s="428" t="str">
        <f t="shared" si="44"/>
        <v/>
      </c>
      <c r="G556" s="428" t="str">
        <f t="shared" si="45"/>
        <v/>
      </c>
      <c r="H556" s="555" t="str">
        <f t="shared" si="48"/>
        <v>否</v>
      </c>
      <c r="I556" s="558" t="str">
        <f t="shared" si="49"/>
        <v>项</v>
      </c>
    </row>
    <row r="557" ht="34.9" customHeight="1" spans="1:9">
      <c r="A557" s="556" t="s">
        <v>1128</v>
      </c>
      <c r="B557" s="199" t="s">
        <v>1129</v>
      </c>
      <c r="C557" s="330">
        <v>0</v>
      </c>
      <c r="D557" s="330"/>
      <c r="E557" s="521"/>
      <c r="F557" s="428" t="str">
        <f t="shared" si="44"/>
        <v/>
      </c>
      <c r="G557" s="428" t="str">
        <f t="shared" si="45"/>
        <v/>
      </c>
      <c r="H557" s="555" t="str">
        <f t="shared" si="48"/>
        <v>否</v>
      </c>
      <c r="I557" s="558" t="str">
        <f t="shared" si="49"/>
        <v>项</v>
      </c>
    </row>
    <row r="558" ht="34.9" customHeight="1" spans="1:9">
      <c r="A558" s="556" t="s">
        <v>1130</v>
      </c>
      <c r="B558" s="199" t="s">
        <v>1131</v>
      </c>
      <c r="C558" s="330">
        <v>0</v>
      </c>
      <c r="D558" s="330"/>
      <c r="E558" s="521"/>
      <c r="F558" s="428" t="str">
        <f t="shared" si="44"/>
        <v/>
      </c>
      <c r="G558" s="428" t="str">
        <f t="shared" si="45"/>
        <v/>
      </c>
      <c r="H558" s="555" t="str">
        <f t="shared" si="48"/>
        <v>否</v>
      </c>
      <c r="I558" s="558" t="str">
        <f t="shared" si="49"/>
        <v>项</v>
      </c>
    </row>
    <row r="559" ht="34.9" customHeight="1" spans="1:9">
      <c r="A559" s="559">
        <v>2080113</v>
      </c>
      <c r="B559" s="572" t="s">
        <v>1132</v>
      </c>
      <c r="C559" s="330">
        <v>0</v>
      </c>
      <c r="D559" s="330"/>
      <c r="E559" s="521"/>
      <c r="F559" s="428" t="str">
        <f t="shared" si="44"/>
        <v/>
      </c>
      <c r="G559" s="428" t="str">
        <f t="shared" si="45"/>
        <v/>
      </c>
      <c r="H559" s="555" t="str">
        <f t="shared" si="48"/>
        <v>否</v>
      </c>
      <c r="I559" s="558" t="str">
        <f t="shared" si="49"/>
        <v>项</v>
      </c>
    </row>
    <row r="560" ht="34.9" customHeight="1" spans="1:9">
      <c r="A560" s="559">
        <v>2080114</v>
      </c>
      <c r="B560" s="572" t="s">
        <v>1133</v>
      </c>
      <c r="C560" s="330">
        <v>0</v>
      </c>
      <c r="D560" s="330"/>
      <c r="E560" s="521"/>
      <c r="F560" s="428" t="str">
        <f t="shared" si="44"/>
        <v/>
      </c>
      <c r="G560" s="428" t="str">
        <f t="shared" si="45"/>
        <v/>
      </c>
      <c r="H560" s="555" t="str">
        <f t="shared" si="48"/>
        <v>否</v>
      </c>
      <c r="I560" s="558" t="str">
        <f t="shared" si="49"/>
        <v>项</v>
      </c>
    </row>
    <row r="561" ht="34.9" customHeight="1" spans="1:9">
      <c r="A561" s="559">
        <v>2080115</v>
      </c>
      <c r="B561" s="572" t="s">
        <v>1134</v>
      </c>
      <c r="C561" s="330">
        <v>0</v>
      </c>
      <c r="D561" s="330"/>
      <c r="E561" s="521"/>
      <c r="F561" s="428" t="str">
        <f t="shared" si="44"/>
        <v/>
      </c>
      <c r="G561" s="428" t="str">
        <f t="shared" si="45"/>
        <v/>
      </c>
      <c r="H561" s="555" t="str">
        <f t="shared" si="48"/>
        <v>否</v>
      </c>
      <c r="I561" s="558" t="str">
        <f t="shared" si="49"/>
        <v>项</v>
      </c>
    </row>
    <row r="562" ht="34.9" customHeight="1" spans="1:9">
      <c r="A562" s="559">
        <v>2080116</v>
      </c>
      <c r="B562" s="572" t="s">
        <v>1135</v>
      </c>
      <c r="C562" s="330">
        <v>0</v>
      </c>
      <c r="D562" s="330"/>
      <c r="E562" s="521"/>
      <c r="F562" s="428" t="str">
        <f t="shared" si="44"/>
        <v/>
      </c>
      <c r="G562" s="428" t="str">
        <f t="shared" si="45"/>
        <v/>
      </c>
      <c r="H562" s="555" t="str">
        <f t="shared" si="48"/>
        <v>否</v>
      </c>
      <c r="I562" s="558" t="str">
        <f t="shared" si="49"/>
        <v>项</v>
      </c>
    </row>
    <row r="563" ht="34.9" customHeight="1" spans="1:9">
      <c r="A563" s="559">
        <v>2080150</v>
      </c>
      <c r="B563" s="572" t="s">
        <v>267</v>
      </c>
      <c r="C563" s="330">
        <v>195</v>
      </c>
      <c r="D563" s="330">
        <v>336</v>
      </c>
      <c r="E563" s="521">
        <v>264</v>
      </c>
      <c r="F563" s="428">
        <f t="shared" si="44"/>
        <v>0.354</v>
      </c>
      <c r="G563" s="428">
        <f t="shared" si="45"/>
        <v>0.786</v>
      </c>
      <c r="H563" s="555" t="str">
        <f t="shared" si="48"/>
        <v>是</v>
      </c>
      <c r="I563" s="558" t="str">
        <f t="shared" si="49"/>
        <v>项</v>
      </c>
    </row>
    <row r="564" ht="34.9" customHeight="1" spans="1:9">
      <c r="A564" s="556" t="s">
        <v>1136</v>
      </c>
      <c r="B564" s="199" t="s">
        <v>1137</v>
      </c>
      <c r="C564" s="330">
        <v>85</v>
      </c>
      <c r="D564" s="330">
        <v>155</v>
      </c>
      <c r="E564" s="521">
        <v>149</v>
      </c>
      <c r="F564" s="428">
        <f t="shared" si="44"/>
        <v>0.753</v>
      </c>
      <c r="G564" s="428">
        <f t="shared" si="45"/>
        <v>0.961</v>
      </c>
      <c r="H564" s="555" t="str">
        <f t="shared" si="48"/>
        <v>是</v>
      </c>
      <c r="I564" s="558" t="str">
        <f t="shared" si="49"/>
        <v>项</v>
      </c>
    </row>
    <row r="565" ht="34.9" customHeight="1" spans="1:9">
      <c r="A565" s="556" t="s">
        <v>1138</v>
      </c>
      <c r="B565" s="199" t="s">
        <v>1139</v>
      </c>
      <c r="C565" s="330">
        <f>SUM(C566:C572)</f>
        <v>512</v>
      </c>
      <c r="D565" s="330">
        <f>SUM(D566:D572)</f>
        <v>705</v>
      </c>
      <c r="E565" s="330">
        <f>SUM(E566:E572)</f>
        <v>456</v>
      </c>
      <c r="F565" s="428">
        <f t="shared" si="44"/>
        <v>-0.109</v>
      </c>
      <c r="G565" s="428">
        <f t="shared" si="45"/>
        <v>0.647</v>
      </c>
      <c r="H565" s="555" t="str">
        <f t="shared" si="48"/>
        <v>是</v>
      </c>
      <c r="I565" s="558" t="str">
        <f t="shared" si="49"/>
        <v>款</v>
      </c>
    </row>
    <row r="566" ht="34.9" customHeight="1" spans="1:9">
      <c r="A566" s="556" t="s">
        <v>1140</v>
      </c>
      <c r="B566" s="199" t="s">
        <v>249</v>
      </c>
      <c r="C566" s="330">
        <v>338</v>
      </c>
      <c r="D566" s="330">
        <v>413</v>
      </c>
      <c r="E566" s="521">
        <v>366</v>
      </c>
      <c r="F566" s="428">
        <f t="shared" si="44"/>
        <v>0.083</v>
      </c>
      <c r="G566" s="428">
        <f t="shared" si="45"/>
        <v>0.886</v>
      </c>
      <c r="H566" s="555" t="str">
        <f t="shared" si="48"/>
        <v>是</v>
      </c>
      <c r="I566" s="558" t="str">
        <f t="shared" si="49"/>
        <v>项</v>
      </c>
    </row>
    <row r="567" ht="34.9" customHeight="1" spans="1:9">
      <c r="A567" s="556" t="s">
        <v>1141</v>
      </c>
      <c r="B567" s="199" t="s">
        <v>251</v>
      </c>
      <c r="C567" s="330">
        <v>165</v>
      </c>
      <c r="D567" s="330">
        <v>190</v>
      </c>
      <c r="E567" s="521">
        <v>97</v>
      </c>
      <c r="F567" s="428">
        <f t="shared" si="44"/>
        <v>-0.412</v>
      </c>
      <c r="G567" s="428">
        <f t="shared" si="45"/>
        <v>0.511</v>
      </c>
      <c r="H567" s="555" t="str">
        <f t="shared" si="48"/>
        <v>是</v>
      </c>
      <c r="I567" s="558" t="str">
        <f t="shared" si="49"/>
        <v>项</v>
      </c>
    </row>
    <row r="568" ht="34.9" customHeight="1" spans="1:9">
      <c r="A568" s="556" t="s">
        <v>1142</v>
      </c>
      <c r="B568" s="199" t="s">
        <v>253</v>
      </c>
      <c r="C568" s="330">
        <v>0</v>
      </c>
      <c r="D568" s="330"/>
      <c r="E568" s="521"/>
      <c r="F568" s="428" t="str">
        <f t="shared" si="44"/>
        <v/>
      </c>
      <c r="G568" s="428" t="str">
        <f t="shared" si="45"/>
        <v/>
      </c>
      <c r="H568" s="555" t="str">
        <f t="shared" si="48"/>
        <v>否</v>
      </c>
      <c r="I568" s="558" t="str">
        <f t="shared" si="49"/>
        <v>项</v>
      </c>
    </row>
    <row r="569" ht="34.9" customHeight="1" spans="1:9">
      <c r="A569" s="556" t="s">
        <v>1143</v>
      </c>
      <c r="B569" s="199" t="s">
        <v>1144</v>
      </c>
      <c r="C569" s="330">
        <v>0</v>
      </c>
      <c r="D569" s="330">
        <v>5</v>
      </c>
      <c r="E569" s="521">
        <v>2</v>
      </c>
      <c r="F569" s="428" t="str">
        <f t="shared" si="44"/>
        <v/>
      </c>
      <c r="G569" s="428">
        <f t="shared" si="45"/>
        <v>0.4</v>
      </c>
      <c r="H569" s="555" t="str">
        <f t="shared" si="48"/>
        <v>是</v>
      </c>
      <c r="I569" s="558" t="str">
        <f t="shared" si="49"/>
        <v>项</v>
      </c>
    </row>
    <row r="570" ht="34.9" customHeight="1" spans="1:9">
      <c r="A570" s="556" t="s">
        <v>1145</v>
      </c>
      <c r="B570" s="199" t="s">
        <v>1146</v>
      </c>
      <c r="C570" s="330">
        <v>0</v>
      </c>
      <c r="D570" s="330"/>
      <c r="E570" s="521"/>
      <c r="F570" s="428" t="str">
        <f t="shared" si="44"/>
        <v/>
      </c>
      <c r="G570" s="428" t="str">
        <f t="shared" si="45"/>
        <v/>
      </c>
      <c r="H570" s="555" t="str">
        <f t="shared" ref="H570:H589" si="50">IF(LEN(A570)=3,"是",IF(B570&lt;&gt;"",IF(SUM(C570:E570)&lt;&gt;0,"是","否"),"是"))</f>
        <v>否</v>
      </c>
      <c r="I570" s="558" t="str">
        <f t="shared" ref="I570:I589" si="51">IF(LEN(A570)=3,"类",IF(LEN(A570)=5,"款","项"))</f>
        <v>项</v>
      </c>
    </row>
    <row r="571" ht="34.9" customHeight="1" spans="1:9">
      <c r="A571" s="556" t="s">
        <v>1147</v>
      </c>
      <c r="B571" s="199" t="s">
        <v>1148</v>
      </c>
      <c r="C571" s="330">
        <v>9</v>
      </c>
      <c r="D571" s="330">
        <v>19</v>
      </c>
      <c r="E571" s="521">
        <v>7</v>
      </c>
      <c r="F571" s="428">
        <f t="shared" si="44"/>
        <v>-0.222</v>
      </c>
      <c r="G571" s="428">
        <f t="shared" si="45"/>
        <v>0.368</v>
      </c>
      <c r="H571" s="555" t="str">
        <f t="shared" si="50"/>
        <v>是</v>
      </c>
      <c r="I571" s="558" t="str">
        <f t="shared" si="51"/>
        <v>项</v>
      </c>
    </row>
    <row r="572" ht="34.9" customHeight="1" spans="1:9">
      <c r="A572" s="556" t="s">
        <v>1149</v>
      </c>
      <c r="B572" s="199" t="s">
        <v>1150</v>
      </c>
      <c r="C572" s="330">
        <v>0</v>
      </c>
      <c r="D572" s="330">
        <v>78</v>
      </c>
      <c r="E572" s="521">
        <v>-16</v>
      </c>
      <c r="F572" s="428" t="str">
        <f t="shared" si="44"/>
        <v/>
      </c>
      <c r="G572" s="428">
        <f t="shared" si="45"/>
        <v>-0.205</v>
      </c>
      <c r="H572" s="555" t="str">
        <f t="shared" si="50"/>
        <v>是</v>
      </c>
      <c r="I572" s="558" t="str">
        <f t="shared" si="51"/>
        <v>项</v>
      </c>
    </row>
    <row r="573" ht="34.9" customHeight="1" spans="1:9">
      <c r="A573" s="556" t="s">
        <v>1151</v>
      </c>
      <c r="B573" s="199" t="s">
        <v>1152</v>
      </c>
      <c r="C573" s="239">
        <f>SUM(C574:C574)</f>
        <v>0</v>
      </c>
      <c r="D573" s="239"/>
      <c r="E573" s="239"/>
      <c r="F573" s="428" t="str">
        <f t="shared" si="44"/>
        <v/>
      </c>
      <c r="G573" s="428" t="str">
        <f t="shared" si="45"/>
        <v/>
      </c>
      <c r="H573" s="555" t="str">
        <f t="shared" si="50"/>
        <v>否</v>
      </c>
      <c r="I573" s="558" t="str">
        <f t="shared" si="51"/>
        <v>款</v>
      </c>
    </row>
    <row r="574" ht="34.9" customHeight="1" spans="1:9">
      <c r="A574" s="556" t="s">
        <v>1153</v>
      </c>
      <c r="B574" s="199" t="s">
        <v>1154</v>
      </c>
      <c r="C574" s="330"/>
      <c r="D574" s="330"/>
      <c r="E574" s="330"/>
      <c r="F574" s="428" t="str">
        <f t="shared" si="44"/>
        <v/>
      </c>
      <c r="G574" s="428" t="str">
        <f t="shared" si="45"/>
        <v/>
      </c>
      <c r="H574" s="555" t="str">
        <f t="shared" si="50"/>
        <v>否</v>
      </c>
      <c r="I574" s="558" t="str">
        <f t="shared" si="51"/>
        <v>项</v>
      </c>
    </row>
    <row r="575" ht="34.9" customHeight="1" spans="1:9">
      <c r="A575" s="556" t="s">
        <v>1155</v>
      </c>
      <c r="B575" s="199" t="s">
        <v>1156</v>
      </c>
      <c r="C575" s="330">
        <f>SUM(C576:C583)</f>
        <v>10183</v>
      </c>
      <c r="D575" s="330">
        <f>SUM(D576:D583)</f>
        <v>10810</v>
      </c>
      <c r="E575" s="330">
        <f>SUM(E576:E583)</f>
        <v>10295</v>
      </c>
      <c r="F575" s="428">
        <f t="shared" si="44"/>
        <v>0.011</v>
      </c>
      <c r="G575" s="428">
        <f t="shared" si="45"/>
        <v>0.952</v>
      </c>
      <c r="H575" s="555" t="str">
        <f t="shared" si="50"/>
        <v>是</v>
      </c>
      <c r="I575" s="558" t="str">
        <f t="shared" si="51"/>
        <v>款</v>
      </c>
    </row>
    <row r="576" ht="34.9" customHeight="1" spans="1:9">
      <c r="A576" s="556" t="s">
        <v>1157</v>
      </c>
      <c r="B576" s="199" t="s">
        <v>1158</v>
      </c>
      <c r="C576" s="330">
        <v>1283</v>
      </c>
      <c r="D576" s="330">
        <v>1434</v>
      </c>
      <c r="E576" s="521">
        <v>1395</v>
      </c>
      <c r="F576" s="428">
        <f t="shared" si="44"/>
        <v>0.087</v>
      </c>
      <c r="G576" s="428">
        <f t="shared" si="45"/>
        <v>0.973</v>
      </c>
      <c r="H576" s="555" t="str">
        <f t="shared" si="50"/>
        <v>是</v>
      </c>
      <c r="I576" s="558" t="str">
        <f t="shared" si="51"/>
        <v>项</v>
      </c>
    </row>
    <row r="577" ht="34.9" customHeight="1" spans="1:9">
      <c r="A577" s="556" t="s">
        <v>1159</v>
      </c>
      <c r="B577" s="199" t="s">
        <v>1160</v>
      </c>
      <c r="C577" s="330">
        <v>2156</v>
      </c>
      <c r="D577" s="330">
        <v>2340</v>
      </c>
      <c r="E577" s="521">
        <v>2319</v>
      </c>
      <c r="F577" s="428">
        <f t="shared" si="44"/>
        <v>0.076</v>
      </c>
      <c r="G577" s="428">
        <f t="shared" si="45"/>
        <v>0.991</v>
      </c>
      <c r="H577" s="555" t="str">
        <f t="shared" si="50"/>
        <v>是</v>
      </c>
      <c r="I577" s="558" t="str">
        <f t="shared" si="51"/>
        <v>项</v>
      </c>
    </row>
    <row r="578" ht="34.9" customHeight="1" spans="1:9">
      <c r="A578" s="556" t="s">
        <v>1161</v>
      </c>
      <c r="B578" s="199" t="s">
        <v>1162</v>
      </c>
      <c r="C578" s="330">
        <v>0</v>
      </c>
      <c r="D578" s="330"/>
      <c r="E578" s="521"/>
      <c r="F578" s="428" t="str">
        <f t="shared" si="44"/>
        <v/>
      </c>
      <c r="G578" s="428" t="str">
        <f t="shared" si="45"/>
        <v/>
      </c>
      <c r="H578" s="555" t="str">
        <f t="shared" si="50"/>
        <v>否</v>
      </c>
      <c r="I578" s="558" t="str">
        <f t="shared" si="51"/>
        <v>项</v>
      </c>
    </row>
    <row r="579" ht="34.9" customHeight="1" spans="1:9">
      <c r="A579" s="556" t="s">
        <v>1163</v>
      </c>
      <c r="B579" s="199" t="s">
        <v>1164</v>
      </c>
      <c r="C579" s="330">
        <v>5390</v>
      </c>
      <c r="D579" s="330">
        <v>5600</v>
      </c>
      <c r="E579" s="521">
        <v>5315</v>
      </c>
      <c r="F579" s="428">
        <f t="shared" si="44"/>
        <v>-0.014</v>
      </c>
      <c r="G579" s="428">
        <f t="shared" si="45"/>
        <v>0.949</v>
      </c>
      <c r="H579" s="555" t="str">
        <f t="shared" si="50"/>
        <v>是</v>
      </c>
      <c r="I579" s="558" t="str">
        <f t="shared" si="51"/>
        <v>项</v>
      </c>
    </row>
    <row r="580" ht="34.9" customHeight="1" spans="1:9">
      <c r="A580" s="556" t="s">
        <v>1165</v>
      </c>
      <c r="B580" s="199" t="s">
        <v>1166</v>
      </c>
      <c r="C580" s="330">
        <v>1044</v>
      </c>
      <c r="D580" s="330">
        <v>1235</v>
      </c>
      <c r="E580" s="521">
        <v>849</v>
      </c>
      <c r="F580" s="428">
        <f t="shared" si="44"/>
        <v>-0.187</v>
      </c>
      <c r="G580" s="428">
        <f t="shared" si="45"/>
        <v>0.687</v>
      </c>
      <c r="H580" s="555" t="str">
        <f t="shared" si="50"/>
        <v>是</v>
      </c>
      <c r="I580" s="558" t="str">
        <f t="shared" si="51"/>
        <v>项</v>
      </c>
    </row>
    <row r="581" ht="34.9" customHeight="1" spans="1:9">
      <c r="A581" s="556" t="s">
        <v>1167</v>
      </c>
      <c r="B581" s="199" t="s">
        <v>1168</v>
      </c>
      <c r="C581" s="330">
        <v>310</v>
      </c>
      <c r="D581" s="330">
        <v>201</v>
      </c>
      <c r="E581" s="521">
        <v>417</v>
      </c>
      <c r="F581" s="428">
        <f t="shared" si="44"/>
        <v>0.345</v>
      </c>
      <c r="G581" s="428">
        <f t="shared" si="45"/>
        <v>2.075</v>
      </c>
      <c r="H581" s="555" t="str">
        <f t="shared" si="50"/>
        <v>是</v>
      </c>
      <c r="I581" s="558" t="str">
        <f t="shared" si="51"/>
        <v>项</v>
      </c>
    </row>
    <row r="582" ht="34.9" customHeight="1" spans="1:9">
      <c r="A582" s="559">
        <v>2080508</v>
      </c>
      <c r="B582" s="572" t="s">
        <v>1169</v>
      </c>
      <c r="C582" s="575"/>
      <c r="D582" s="330"/>
      <c r="E582" s="330">
        <v>0</v>
      </c>
      <c r="F582" s="428" t="str">
        <f t="shared" ref="F582:F645" si="52">IF(C582&lt;&gt;0,E582/C582-1,"")</f>
        <v/>
      </c>
      <c r="G582" s="428" t="str">
        <f t="shared" ref="G582:G645" si="53">IF(D582&lt;&gt;0,E582/D582,"")</f>
        <v/>
      </c>
      <c r="H582" s="555" t="str">
        <f t="shared" si="50"/>
        <v>否</v>
      </c>
      <c r="I582" s="558" t="str">
        <f t="shared" si="51"/>
        <v>项</v>
      </c>
    </row>
    <row r="583" ht="34.9" customHeight="1" spans="1:9">
      <c r="A583" s="556" t="s">
        <v>1170</v>
      </c>
      <c r="B583" s="199" t="s">
        <v>1171</v>
      </c>
      <c r="C583" s="575"/>
      <c r="D583" s="330"/>
      <c r="E583" s="330">
        <v>0</v>
      </c>
      <c r="F583" s="428" t="str">
        <f t="shared" si="52"/>
        <v/>
      </c>
      <c r="G583" s="428" t="str">
        <f t="shared" si="53"/>
        <v/>
      </c>
      <c r="H583" s="555" t="str">
        <f t="shared" si="50"/>
        <v>否</v>
      </c>
      <c r="I583" s="558" t="str">
        <f t="shared" si="51"/>
        <v>项</v>
      </c>
    </row>
    <row r="584" ht="34.9" customHeight="1" spans="1:9">
      <c r="A584" s="556" t="s">
        <v>1172</v>
      </c>
      <c r="B584" s="199" t="s">
        <v>1173</v>
      </c>
      <c r="C584" s="330">
        <f>SUM(C585:C587)</f>
        <v>48</v>
      </c>
      <c r="D584" s="330">
        <f>SUM(D585:D587)</f>
        <v>201</v>
      </c>
      <c r="E584" s="330">
        <f>SUM(E585:E587)</f>
        <v>65</v>
      </c>
      <c r="F584" s="428">
        <f t="shared" si="52"/>
        <v>0.354</v>
      </c>
      <c r="G584" s="428">
        <f t="shared" si="53"/>
        <v>0.323</v>
      </c>
      <c r="H584" s="555" t="str">
        <f t="shared" si="50"/>
        <v>是</v>
      </c>
      <c r="I584" s="558" t="str">
        <f t="shared" si="51"/>
        <v>款</v>
      </c>
    </row>
    <row r="585" ht="34.9" customHeight="1" spans="1:9">
      <c r="A585" s="556" t="s">
        <v>1174</v>
      </c>
      <c r="B585" s="199" t="s">
        <v>1175</v>
      </c>
      <c r="C585" s="330">
        <v>48</v>
      </c>
      <c r="D585" s="330">
        <v>201</v>
      </c>
      <c r="E585" s="521">
        <v>65</v>
      </c>
      <c r="F585" s="428">
        <f t="shared" si="52"/>
        <v>0.354</v>
      </c>
      <c r="G585" s="428">
        <f t="shared" si="53"/>
        <v>0.323</v>
      </c>
      <c r="H585" s="555" t="str">
        <f t="shared" si="50"/>
        <v>是</v>
      </c>
      <c r="I585" s="558" t="str">
        <f t="shared" si="51"/>
        <v>项</v>
      </c>
    </row>
    <row r="586" ht="34.9" customHeight="1" spans="1:9">
      <c r="A586" s="556" t="s">
        <v>1176</v>
      </c>
      <c r="B586" s="199" t="s">
        <v>1177</v>
      </c>
      <c r="C586" s="330"/>
      <c r="D586" s="330"/>
      <c r="E586" s="330">
        <v>0</v>
      </c>
      <c r="F586" s="428" t="str">
        <f t="shared" si="52"/>
        <v/>
      </c>
      <c r="G586" s="428" t="str">
        <f t="shared" si="53"/>
        <v/>
      </c>
      <c r="H586" s="555" t="str">
        <f t="shared" si="50"/>
        <v>否</v>
      </c>
      <c r="I586" s="558" t="str">
        <f t="shared" si="51"/>
        <v>项</v>
      </c>
    </row>
    <row r="587" ht="34.9" customHeight="1" spans="1:9">
      <c r="A587" s="556" t="s">
        <v>1178</v>
      </c>
      <c r="B587" s="199" t="s">
        <v>1179</v>
      </c>
      <c r="C587" s="330"/>
      <c r="D587" s="330"/>
      <c r="E587" s="330">
        <v>0</v>
      </c>
      <c r="F587" s="428" t="str">
        <f t="shared" si="52"/>
        <v/>
      </c>
      <c r="G587" s="428" t="str">
        <f t="shared" si="53"/>
        <v/>
      </c>
      <c r="H587" s="555" t="str">
        <f t="shared" si="50"/>
        <v>否</v>
      </c>
      <c r="I587" s="558" t="str">
        <f t="shared" si="51"/>
        <v>项</v>
      </c>
    </row>
    <row r="588" ht="34.9" customHeight="1" spans="1:9">
      <c r="A588" s="556" t="s">
        <v>1180</v>
      </c>
      <c r="B588" s="199" t="s">
        <v>1181</v>
      </c>
      <c r="C588" s="330">
        <f>SUM(C589:C597)</f>
        <v>1736</v>
      </c>
      <c r="D588" s="330">
        <f>SUM(D589:D597)</f>
        <v>1451</v>
      </c>
      <c r="E588" s="330">
        <f>SUM(E589:E597)</f>
        <v>1917</v>
      </c>
      <c r="F588" s="428">
        <f t="shared" si="52"/>
        <v>0.104</v>
      </c>
      <c r="G588" s="428">
        <f t="shared" si="53"/>
        <v>1.321</v>
      </c>
      <c r="H588" s="555" t="str">
        <f t="shared" si="50"/>
        <v>是</v>
      </c>
      <c r="I588" s="558" t="str">
        <f t="shared" si="51"/>
        <v>款</v>
      </c>
    </row>
    <row r="589" ht="34.9" customHeight="1" spans="1:9">
      <c r="A589" s="556" t="s">
        <v>1182</v>
      </c>
      <c r="B589" s="199" t="s">
        <v>1183</v>
      </c>
      <c r="C589" s="330">
        <v>0</v>
      </c>
      <c r="D589" s="330"/>
      <c r="E589" s="521">
        <v>312</v>
      </c>
      <c r="F589" s="428" t="str">
        <f t="shared" si="52"/>
        <v/>
      </c>
      <c r="G589" s="428" t="str">
        <f t="shared" si="53"/>
        <v/>
      </c>
      <c r="H589" s="555" t="str">
        <f t="shared" si="50"/>
        <v>是</v>
      </c>
      <c r="I589" s="558" t="str">
        <f t="shared" si="51"/>
        <v>项</v>
      </c>
    </row>
    <row r="590" ht="34.9" customHeight="1" spans="1:9">
      <c r="A590" s="556" t="s">
        <v>1184</v>
      </c>
      <c r="B590" s="199" t="s">
        <v>1185</v>
      </c>
      <c r="C590" s="330">
        <v>195</v>
      </c>
      <c r="D590" s="330">
        <v>5</v>
      </c>
      <c r="E590" s="521">
        <v>116</v>
      </c>
      <c r="F590" s="428">
        <f t="shared" si="52"/>
        <v>-0.405</v>
      </c>
      <c r="G590" s="428">
        <f t="shared" si="53"/>
        <v>23.2</v>
      </c>
      <c r="H590" s="555" t="str">
        <f t="shared" ref="H590:H601" si="54">IF(LEN(A590)=3,"是",IF(B590&lt;&gt;"",IF(SUM(C590:E590)&lt;&gt;0,"是","否"),"是"))</f>
        <v>是</v>
      </c>
      <c r="I590" s="558" t="str">
        <f t="shared" ref="I590:I601" si="55">IF(LEN(A590)=3,"类",IF(LEN(A590)=5,"款","项"))</f>
        <v>项</v>
      </c>
    </row>
    <row r="591" ht="34.9" customHeight="1" spans="1:9">
      <c r="A591" s="556" t="s">
        <v>1186</v>
      </c>
      <c r="B591" s="199" t="s">
        <v>1187</v>
      </c>
      <c r="C591" s="330">
        <v>319</v>
      </c>
      <c r="D591" s="330">
        <v>2</v>
      </c>
      <c r="E591" s="521">
        <v>282</v>
      </c>
      <c r="F591" s="428">
        <f t="shared" si="52"/>
        <v>-0.116</v>
      </c>
      <c r="G591" s="428">
        <f t="shared" si="53"/>
        <v>141</v>
      </c>
      <c r="H591" s="555" t="str">
        <f t="shared" si="54"/>
        <v>是</v>
      </c>
      <c r="I591" s="558" t="str">
        <f t="shared" si="55"/>
        <v>项</v>
      </c>
    </row>
    <row r="592" ht="34.9" customHeight="1" spans="1:9">
      <c r="A592" s="556" t="s">
        <v>1188</v>
      </c>
      <c r="B592" s="199" t="s">
        <v>1189</v>
      </c>
      <c r="C592" s="330">
        <v>817</v>
      </c>
      <c r="D592" s="330">
        <v>1</v>
      </c>
      <c r="E592" s="521">
        <v>1142</v>
      </c>
      <c r="F592" s="428">
        <f t="shared" si="52"/>
        <v>0.398</v>
      </c>
      <c r="G592" s="428">
        <f t="shared" si="53"/>
        <v>1142</v>
      </c>
      <c r="H592" s="555" t="str">
        <f t="shared" si="54"/>
        <v>是</v>
      </c>
      <c r="I592" s="558" t="str">
        <f t="shared" si="55"/>
        <v>项</v>
      </c>
    </row>
    <row r="593" ht="34.9" customHeight="1" spans="1:9">
      <c r="A593" s="556" t="s">
        <v>1190</v>
      </c>
      <c r="B593" s="199" t="s">
        <v>1191</v>
      </c>
      <c r="C593" s="330">
        <v>0</v>
      </c>
      <c r="D593" s="330"/>
      <c r="E593" s="521"/>
      <c r="F593" s="428" t="str">
        <f t="shared" si="52"/>
        <v/>
      </c>
      <c r="G593" s="428" t="str">
        <f t="shared" si="53"/>
        <v/>
      </c>
      <c r="H593" s="555" t="str">
        <f t="shared" si="54"/>
        <v>否</v>
      </c>
      <c r="I593" s="558" t="str">
        <f t="shared" si="55"/>
        <v>项</v>
      </c>
    </row>
    <row r="594" ht="34.9" customHeight="1" spans="1:9">
      <c r="A594" s="556" t="s">
        <v>1192</v>
      </c>
      <c r="B594" s="199" t="s">
        <v>1193</v>
      </c>
      <c r="C594" s="330">
        <v>63</v>
      </c>
      <c r="D594" s="330">
        <v>2</v>
      </c>
      <c r="E594" s="521">
        <v>65</v>
      </c>
      <c r="F594" s="428">
        <f t="shared" si="52"/>
        <v>0.032</v>
      </c>
      <c r="G594" s="428">
        <f t="shared" si="53"/>
        <v>32.5</v>
      </c>
      <c r="H594" s="555" t="str">
        <f t="shared" si="54"/>
        <v>是</v>
      </c>
      <c r="I594" s="558" t="str">
        <f t="shared" si="55"/>
        <v>项</v>
      </c>
    </row>
    <row r="595" ht="34.9" customHeight="1" spans="1:9">
      <c r="A595" s="556" t="s">
        <v>1194</v>
      </c>
      <c r="B595" s="199" t="s">
        <v>1195</v>
      </c>
      <c r="C595" s="330">
        <v>0</v>
      </c>
      <c r="D595" s="330"/>
      <c r="E595" s="330">
        <v>0</v>
      </c>
      <c r="F595" s="428" t="str">
        <f t="shared" si="52"/>
        <v/>
      </c>
      <c r="G595" s="428" t="str">
        <f t="shared" si="53"/>
        <v/>
      </c>
      <c r="H595" s="555" t="str">
        <f t="shared" si="54"/>
        <v>否</v>
      </c>
      <c r="I595" s="558" t="str">
        <f t="shared" si="55"/>
        <v>项</v>
      </c>
    </row>
    <row r="596" ht="34.9" customHeight="1" spans="1:9">
      <c r="A596" s="556" t="s">
        <v>1196</v>
      </c>
      <c r="B596" s="199" t="s">
        <v>1197</v>
      </c>
      <c r="C596" s="330">
        <v>0</v>
      </c>
      <c r="D596" s="330"/>
      <c r="E596" s="330">
        <v>0</v>
      </c>
      <c r="F596" s="428" t="str">
        <f t="shared" si="52"/>
        <v/>
      </c>
      <c r="G596" s="428" t="str">
        <f t="shared" si="53"/>
        <v/>
      </c>
      <c r="H596" s="555" t="str">
        <f t="shared" si="54"/>
        <v>否</v>
      </c>
      <c r="I596" s="558" t="str">
        <f t="shared" si="55"/>
        <v>项</v>
      </c>
    </row>
    <row r="597" ht="34.9" customHeight="1" spans="1:9">
      <c r="A597" s="556" t="s">
        <v>1198</v>
      </c>
      <c r="B597" s="199" t="s">
        <v>1199</v>
      </c>
      <c r="C597" s="330">
        <v>342</v>
      </c>
      <c r="D597" s="330">
        <v>1441</v>
      </c>
      <c r="E597" s="330"/>
      <c r="F597" s="428">
        <f t="shared" si="52"/>
        <v>-1</v>
      </c>
      <c r="G597" s="428">
        <f t="shared" si="53"/>
        <v>0</v>
      </c>
      <c r="H597" s="555" t="str">
        <f t="shared" si="54"/>
        <v>是</v>
      </c>
      <c r="I597" s="558" t="str">
        <f t="shared" si="55"/>
        <v>项</v>
      </c>
    </row>
    <row r="598" ht="34.9" customHeight="1" spans="1:9">
      <c r="A598" s="556" t="s">
        <v>1200</v>
      </c>
      <c r="B598" s="199" t="s">
        <v>1201</v>
      </c>
      <c r="C598" s="330">
        <f>SUM(C599:C607)</f>
        <v>2518</v>
      </c>
      <c r="D598" s="330">
        <f>SUM(D599:D607)</f>
        <v>2202</v>
      </c>
      <c r="E598" s="330">
        <f>SUM(E599:E607)</f>
        <v>1732</v>
      </c>
      <c r="F598" s="428">
        <f t="shared" si="52"/>
        <v>-0.312</v>
      </c>
      <c r="G598" s="428">
        <f t="shared" si="53"/>
        <v>0.787</v>
      </c>
      <c r="H598" s="555" t="str">
        <f t="shared" si="54"/>
        <v>是</v>
      </c>
      <c r="I598" s="558" t="str">
        <f t="shared" si="55"/>
        <v>款</v>
      </c>
    </row>
    <row r="599" ht="34.9" customHeight="1" spans="1:9">
      <c r="A599" s="556" t="s">
        <v>1202</v>
      </c>
      <c r="B599" s="199" t="s">
        <v>1203</v>
      </c>
      <c r="C599" s="330">
        <v>924</v>
      </c>
      <c r="D599" s="330">
        <v>493</v>
      </c>
      <c r="E599" s="521">
        <v>752</v>
      </c>
      <c r="F599" s="428">
        <f t="shared" si="52"/>
        <v>-0.186</v>
      </c>
      <c r="G599" s="428">
        <f t="shared" si="53"/>
        <v>1.525</v>
      </c>
      <c r="H599" s="555" t="str">
        <f t="shared" si="54"/>
        <v>是</v>
      </c>
      <c r="I599" s="558" t="str">
        <f t="shared" si="55"/>
        <v>项</v>
      </c>
    </row>
    <row r="600" ht="34.9" customHeight="1" spans="1:9">
      <c r="A600" s="556" t="s">
        <v>1204</v>
      </c>
      <c r="B600" s="199" t="s">
        <v>1205</v>
      </c>
      <c r="C600" s="330">
        <v>220</v>
      </c>
      <c r="D600" s="330">
        <v>220</v>
      </c>
      <c r="E600" s="521">
        <v>35</v>
      </c>
      <c r="F600" s="428">
        <f t="shared" si="52"/>
        <v>-0.841</v>
      </c>
      <c r="G600" s="428">
        <f t="shared" si="53"/>
        <v>0.159</v>
      </c>
      <c r="H600" s="555" t="str">
        <f t="shared" si="54"/>
        <v>是</v>
      </c>
      <c r="I600" s="558" t="str">
        <f t="shared" si="55"/>
        <v>项</v>
      </c>
    </row>
    <row r="601" ht="34.9" customHeight="1" spans="1:9">
      <c r="A601" s="556" t="s">
        <v>1206</v>
      </c>
      <c r="B601" s="199" t="s">
        <v>1207</v>
      </c>
      <c r="C601" s="330">
        <v>66</v>
      </c>
      <c r="D601" s="330">
        <v>90</v>
      </c>
      <c r="E601" s="521">
        <v>23</v>
      </c>
      <c r="F601" s="428">
        <f t="shared" si="52"/>
        <v>-0.652</v>
      </c>
      <c r="G601" s="428">
        <f t="shared" si="53"/>
        <v>0.256</v>
      </c>
      <c r="H601" s="555" t="str">
        <f t="shared" si="54"/>
        <v>是</v>
      </c>
      <c r="I601" s="558" t="str">
        <f t="shared" si="55"/>
        <v>项</v>
      </c>
    </row>
    <row r="602" ht="34.9" customHeight="1" spans="1:9">
      <c r="A602" s="556" t="s">
        <v>1208</v>
      </c>
      <c r="B602" s="221" t="s">
        <v>1209</v>
      </c>
      <c r="C602" s="330">
        <v>78</v>
      </c>
      <c r="D602" s="330"/>
      <c r="E602" s="521">
        <v>29</v>
      </c>
      <c r="F602" s="428">
        <f t="shared" si="52"/>
        <v>-0.628</v>
      </c>
      <c r="G602" s="428" t="str">
        <f t="shared" si="53"/>
        <v/>
      </c>
      <c r="H602" s="555" t="str">
        <f t="shared" ref="H602:H665" si="56">IF(LEN(A602)=3,"是",IF(B602&lt;&gt;"",IF(SUM(C602:E602)&lt;&gt;0,"是","否"),"是"))</f>
        <v>是</v>
      </c>
      <c r="I602" s="558" t="str">
        <f t="shared" ref="I602:I665" si="57">IF(LEN(A602)=3,"类",IF(LEN(A602)=5,"款","项"))</f>
        <v>项</v>
      </c>
    </row>
    <row r="603" ht="34.9" customHeight="1" spans="1:9">
      <c r="A603" s="556" t="s">
        <v>1210</v>
      </c>
      <c r="B603" s="199" t="s">
        <v>1211</v>
      </c>
      <c r="C603" s="524">
        <v>0</v>
      </c>
      <c r="D603" s="330">
        <v>119</v>
      </c>
      <c r="E603" s="521"/>
      <c r="F603" s="428" t="str">
        <f t="shared" si="52"/>
        <v/>
      </c>
      <c r="G603" s="428">
        <f t="shared" si="53"/>
        <v>0</v>
      </c>
      <c r="H603" s="555" t="str">
        <f t="shared" si="56"/>
        <v>是</v>
      </c>
      <c r="I603" s="558" t="str">
        <f t="shared" si="57"/>
        <v>项</v>
      </c>
    </row>
    <row r="604" ht="34.9" customHeight="1" spans="1:9">
      <c r="A604" s="556" t="s">
        <v>1212</v>
      </c>
      <c r="B604" s="199" t="s">
        <v>1213</v>
      </c>
      <c r="C604" s="330">
        <v>0</v>
      </c>
      <c r="D604" s="330"/>
      <c r="E604" s="521"/>
      <c r="F604" s="428" t="str">
        <f t="shared" si="52"/>
        <v/>
      </c>
      <c r="G604" s="428" t="str">
        <f t="shared" si="53"/>
        <v/>
      </c>
      <c r="H604" s="555" t="str">
        <f t="shared" si="56"/>
        <v>否</v>
      </c>
      <c r="I604" s="558" t="str">
        <f t="shared" si="57"/>
        <v>项</v>
      </c>
    </row>
    <row r="605" ht="34.9" customHeight="1" spans="1:9">
      <c r="A605" s="556" t="s">
        <v>1214</v>
      </c>
      <c r="B605" s="204" t="s">
        <v>1215</v>
      </c>
      <c r="C605" s="576"/>
      <c r="D605" s="330"/>
      <c r="E605" s="521"/>
      <c r="F605" s="428" t="str">
        <f t="shared" si="52"/>
        <v/>
      </c>
      <c r="G605" s="428" t="str">
        <f t="shared" si="53"/>
        <v/>
      </c>
      <c r="H605" s="555" t="str">
        <f t="shared" si="56"/>
        <v>否</v>
      </c>
      <c r="I605" s="558" t="str">
        <f t="shared" si="57"/>
        <v>项</v>
      </c>
    </row>
    <row r="606" ht="34.9" customHeight="1" spans="1:9">
      <c r="A606" s="556" t="s">
        <v>1216</v>
      </c>
      <c r="B606" s="204" t="s">
        <v>1217</v>
      </c>
      <c r="C606" s="330">
        <v>710</v>
      </c>
      <c r="D606" s="330">
        <v>150</v>
      </c>
      <c r="E606" s="521">
        <v>130</v>
      </c>
      <c r="F606" s="428">
        <f t="shared" si="52"/>
        <v>-0.817</v>
      </c>
      <c r="G606" s="428">
        <f t="shared" si="53"/>
        <v>0.867</v>
      </c>
      <c r="H606" s="555" t="str">
        <f t="shared" si="56"/>
        <v>是</v>
      </c>
      <c r="I606" s="558" t="str">
        <f t="shared" si="57"/>
        <v>项</v>
      </c>
    </row>
    <row r="607" ht="34.9" customHeight="1" spans="1:9">
      <c r="A607" s="556" t="s">
        <v>1218</v>
      </c>
      <c r="B607" s="199" t="s">
        <v>1219</v>
      </c>
      <c r="C607" s="330">
        <v>520</v>
      </c>
      <c r="D607" s="330">
        <v>1130</v>
      </c>
      <c r="E607" s="521">
        <v>763</v>
      </c>
      <c r="F607" s="428">
        <f t="shared" si="52"/>
        <v>0.467</v>
      </c>
      <c r="G607" s="428">
        <f t="shared" si="53"/>
        <v>0.675</v>
      </c>
      <c r="H607" s="555" t="str">
        <f t="shared" si="56"/>
        <v>是</v>
      </c>
      <c r="I607" s="558" t="str">
        <f t="shared" si="57"/>
        <v>项</v>
      </c>
    </row>
    <row r="608" ht="34.9" customHeight="1" spans="1:9">
      <c r="A608" s="556" t="s">
        <v>1220</v>
      </c>
      <c r="B608" s="199" t="s">
        <v>1221</v>
      </c>
      <c r="C608" s="330">
        <f>SUM(C609:C614)</f>
        <v>51</v>
      </c>
      <c r="D608" s="330">
        <f>SUM(D609:D614)</f>
        <v>59</v>
      </c>
      <c r="E608" s="330">
        <f>SUM(E609:E614)</f>
        <v>35</v>
      </c>
      <c r="F608" s="428">
        <f t="shared" si="52"/>
        <v>-0.314</v>
      </c>
      <c r="G608" s="428">
        <f t="shared" si="53"/>
        <v>0.593</v>
      </c>
      <c r="H608" s="555" t="str">
        <f t="shared" si="56"/>
        <v>是</v>
      </c>
      <c r="I608" s="558" t="str">
        <f t="shared" si="57"/>
        <v>款</v>
      </c>
    </row>
    <row r="609" ht="34.9" customHeight="1" spans="1:9">
      <c r="A609" s="556" t="s">
        <v>1222</v>
      </c>
      <c r="B609" s="199" t="s">
        <v>1223</v>
      </c>
      <c r="C609" s="330">
        <v>35</v>
      </c>
      <c r="D609" s="330">
        <v>49</v>
      </c>
      <c r="E609" s="521">
        <v>24</v>
      </c>
      <c r="F609" s="428">
        <f t="shared" si="52"/>
        <v>-0.314</v>
      </c>
      <c r="G609" s="428">
        <f t="shared" si="53"/>
        <v>0.49</v>
      </c>
      <c r="H609" s="555" t="str">
        <f t="shared" si="56"/>
        <v>是</v>
      </c>
      <c r="I609" s="558" t="str">
        <f t="shared" si="57"/>
        <v>项</v>
      </c>
    </row>
    <row r="610" ht="34.9" customHeight="1" spans="1:9">
      <c r="A610" s="556" t="s">
        <v>1224</v>
      </c>
      <c r="B610" s="199" t="s">
        <v>1225</v>
      </c>
      <c r="C610" s="520">
        <v>0</v>
      </c>
      <c r="D610" s="330"/>
      <c r="E610" s="521"/>
      <c r="F610" s="428" t="str">
        <f t="shared" si="52"/>
        <v/>
      </c>
      <c r="G610" s="428" t="str">
        <f t="shared" si="53"/>
        <v/>
      </c>
      <c r="H610" s="555" t="str">
        <f t="shared" si="56"/>
        <v>否</v>
      </c>
      <c r="I610" s="558" t="str">
        <f t="shared" si="57"/>
        <v>项</v>
      </c>
    </row>
    <row r="611" ht="34.9" customHeight="1" spans="1:9">
      <c r="A611" s="556" t="s">
        <v>1226</v>
      </c>
      <c r="B611" s="199" t="s">
        <v>1227</v>
      </c>
      <c r="C611" s="330"/>
      <c r="D611" s="330"/>
      <c r="E611" s="521"/>
      <c r="F611" s="428" t="str">
        <f t="shared" si="52"/>
        <v/>
      </c>
      <c r="G611" s="428" t="str">
        <f t="shared" si="53"/>
        <v/>
      </c>
      <c r="H611" s="555" t="str">
        <f t="shared" si="56"/>
        <v>否</v>
      </c>
      <c r="I611" s="558" t="str">
        <f t="shared" si="57"/>
        <v>项</v>
      </c>
    </row>
    <row r="612" ht="34.9" customHeight="1" spans="1:9">
      <c r="A612" s="556" t="s">
        <v>1228</v>
      </c>
      <c r="B612" s="199" t="s">
        <v>1229</v>
      </c>
      <c r="C612" s="330">
        <v>8</v>
      </c>
      <c r="D612" s="330"/>
      <c r="E612" s="521"/>
      <c r="F612" s="428">
        <f t="shared" si="52"/>
        <v>-1</v>
      </c>
      <c r="G612" s="428" t="str">
        <f t="shared" si="53"/>
        <v/>
      </c>
      <c r="H612" s="555" t="str">
        <f t="shared" si="56"/>
        <v>是</v>
      </c>
      <c r="I612" s="558" t="str">
        <f t="shared" si="57"/>
        <v>项</v>
      </c>
    </row>
    <row r="613" ht="34.9" customHeight="1" spans="1:9">
      <c r="A613" s="556" t="s">
        <v>1230</v>
      </c>
      <c r="B613" s="199" t="s">
        <v>1231</v>
      </c>
      <c r="C613" s="330">
        <v>8</v>
      </c>
      <c r="D613" s="330">
        <v>10</v>
      </c>
      <c r="E613" s="521">
        <v>11</v>
      </c>
      <c r="F613" s="428">
        <f t="shared" si="52"/>
        <v>0.375</v>
      </c>
      <c r="G613" s="428">
        <f t="shared" si="53"/>
        <v>1.1</v>
      </c>
      <c r="H613" s="555" t="str">
        <f t="shared" si="56"/>
        <v>是</v>
      </c>
      <c r="I613" s="558" t="str">
        <f t="shared" si="57"/>
        <v>项</v>
      </c>
    </row>
    <row r="614" ht="34.9" customHeight="1" spans="1:9">
      <c r="A614" s="556" t="s">
        <v>1232</v>
      </c>
      <c r="B614" s="199" t="s">
        <v>1233</v>
      </c>
      <c r="C614" s="577"/>
      <c r="D614" s="330"/>
      <c r="E614" s="521"/>
      <c r="F614" s="428" t="str">
        <f t="shared" si="52"/>
        <v/>
      </c>
      <c r="G614" s="428" t="str">
        <f t="shared" si="53"/>
        <v/>
      </c>
      <c r="H614" s="555" t="str">
        <f t="shared" si="56"/>
        <v>否</v>
      </c>
      <c r="I614" s="558" t="str">
        <f t="shared" si="57"/>
        <v>项</v>
      </c>
    </row>
    <row r="615" s="421" customFormat="1" ht="34.9" customHeight="1" spans="1:9">
      <c r="A615" s="556" t="s">
        <v>1234</v>
      </c>
      <c r="B615" s="199" t="s">
        <v>1235</v>
      </c>
      <c r="C615" s="330">
        <f>SUM(C616:C622)</f>
        <v>835</v>
      </c>
      <c r="D615" s="330">
        <f>SUM(D616:D622)</f>
        <v>567</v>
      </c>
      <c r="E615" s="330">
        <f>SUM(E616:E621)</f>
        <v>-157</v>
      </c>
      <c r="F615" s="428">
        <f t="shared" si="52"/>
        <v>-1.188</v>
      </c>
      <c r="G615" s="428">
        <f t="shared" si="53"/>
        <v>-0.277</v>
      </c>
      <c r="H615" s="555" t="str">
        <f t="shared" si="56"/>
        <v>是</v>
      </c>
      <c r="I615" s="558" t="str">
        <f t="shared" si="57"/>
        <v>款</v>
      </c>
    </row>
    <row r="616" ht="34.9" customHeight="1" spans="1:9">
      <c r="A616" s="556" t="s">
        <v>1236</v>
      </c>
      <c r="B616" s="199" t="s">
        <v>1237</v>
      </c>
      <c r="C616" s="330">
        <v>50</v>
      </c>
      <c r="D616" s="330">
        <v>69</v>
      </c>
      <c r="E616" s="521">
        <v>54</v>
      </c>
      <c r="F616" s="428">
        <f t="shared" si="52"/>
        <v>0.08</v>
      </c>
      <c r="G616" s="428">
        <f t="shared" si="53"/>
        <v>0.783</v>
      </c>
      <c r="H616" s="555" t="str">
        <f t="shared" si="56"/>
        <v>是</v>
      </c>
      <c r="I616" s="558" t="str">
        <f t="shared" si="57"/>
        <v>项</v>
      </c>
    </row>
    <row r="617" ht="34.9" customHeight="1" spans="1:9">
      <c r="A617" s="556" t="s">
        <v>1238</v>
      </c>
      <c r="B617" s="199" t="s">
        <v>1239</v>
      </c>
      <c r="C617" s="330">
        <v>137</v>
      </c>
      <c r="D617" s="330">
        <v>316</v>
      </c>
      <c r="E617" s="521">
        <v>-249</v>
      </c>
      <c r="F617" s="428">
        <f t="shared" si="52"/>
        <v>-2.818</v>
      </c>
      <c r="G617" s="428">
        <f t="shared" si="53"/>
        <v>-0.788</v>
      </c>
      <c r="H617" s="555" t="str">
        <f t="shared" si="56"/>
        <v>是</v>
      </c>
      <c r="I617" s="558" t="str">
        <f t="shared" si="57"/>
        <v>项</v>
      </c>
    </row>
    <row r="618" ht="34.9" customHeight="1" spans="1:9">
      <c r="A618" s="556" t="s">
        <v>1240</v>
      </c>
      <c r="B618" s="199" t="s">
        <v>1241</v>
      </c>
      <c r="C618" s="330">
        <v>397</v>
      </c>
      <c r="D618" s="330">
        <v>2</v>
      </c>
      <c r="E618" s="521"/>
      <c r="F618" s="428">
        <f t="shared" si="52"/>
        <v>-1</v>
      </c>
      <c r="G618" s="428">
        <f t="shared" si="53"/>
        <v>0</v>
      </c>
      <c r="H618" s="555" t="str">
        <f t="shared" si="56"/>
        <v>是</v>
      </c>
      <c r="I618" s="558" t="str">
        <f t="shared" si="57"/>
        <v>项</v>
      </c>
    </row>
    <row r="619" ht="34.9" customHeight="1" spans="1:9">
      <c r="A619" s="556" t="s">
        <v>1242</v>
      </c>
      <c r="B619" s="199" t="s">
        <v>1243</v>
      </c>
      <c r="C619" s="330">
        <v>0</v>
      </c>
      <c r="D619" s="330">
        <v>170</v>
      </c>
      <c r="E619" s="521">
        <v>326</v>
      </c>
      <c r="F619" s="428" t="str">
        <f t="shared" si="52"/>
        <v/>
      </c>
      <c r="G619" s="428">
        <f t="shared" si="53"/>
        <v>1.918</v>
      </c>
      <c r="H619" s="555" t="str">
        <f t="shared" si="56"/>
        <v>是</v>
      </c>
      <c r="I619" s="558" t="str">
        <f t="shared" si="57"/>
        <v>项</v>
      </c>
    </row>
    <row r="620" ht="34.9" customHeight="1" spans="1:9">
      <c r="A620" s="556" t="s">
        <v>1244</v>
      </c>
      <c r="B620" s="199" t="s">
        <v>1245</v>
      </c>
      <c r="C620" s="330">
        <v>251</v>
      </c>
      <c r="D620" s="330">
        <v>2</v>
      </c>
      <c r="E620" s="521"/>
      <c r="F620" s="428">
        <f t="shared" si="52"/>
        <v>-1</v>
      </c>
      <c r="G620" s="428">
        <f t="shared" si="53"/>
        <v>0</v>
      </c>
      <c r="H620" s="555" t="str">
        <f t="shared" si="56"/>
        <v>是</v>
      </c>
      <c r="I620" s="558" t="str">
        <f t="shared" si="57"/>
        <v>项</v>
      </c>
    </row>
    <row r="621" ht="34.9" customHeight="1" spans="1:9">
      <c r="A621" s="556" t="s">
        <v>1246</v>
      </c>
      <c r="B621" s="199" t="s">
        <v>1247</v>
      </c>
      <c r="C621" s="330">
        <v>0</v>
      </c>
      <c r="D621" s="330">
        <v>8</v>
      </c>
      <c r="E621" s="521">
        <v>-288</v>
      </c>
      <c r="F621" s="428" t="str">
        <f t="shared" si="52"/>
        <v/>
      </c>
      <c r="G621" s="428">
        <f t="shared" si="53"/>
        <v>-36</v>
      </c>
      <c r="H621" s="555" t="str">
        <f t="shared" si="56"/>
        <v>是</v>
      </c>
      <c r="I621" s="558" t="str">
        <f t="shared" si="57"/>
        <v>项</v>
      </c>
    </row>
    <row r="622" ht="34.9" customHeight="1" spans="1:9">
      <c r="A622" s="556" t="s">
        <v>1248</v>
      </c>
      <c r="B622" s="199" t="s">
        <v>1249</v>
      </c>
      <c r="C622" s="577"/>
      <c r="D622" s="330"/>
      <c r="E622" s="577"/>
      <c r="F622" s="428" t="str">
        <f t="shared" si="52"/>
        <v/>
      </c>
      <c r="G622" s="428" t="str">
        <f t="shared" si="53"/>
        <v/>
      </c>
      <c r="H622" s="555" t="str">
        <f t="shared" si="56"/>
        <v>否</v>
      </c>
      <c r="I622" s="558" t="str">
        <f t="shared" si="57"/>
        <v>项</v>
      </c>
    </row>
    <row r="623" s="421" customFormat="1" ht="34.9" customHeight="1" spans="1:9">
      <c r="A623" s="556" t="s">
        <v>1250</v>
      </c>
      <c r="B623" s="199" t="s">
        <v>1251</v>
      </c>
      <c r="C623" s="330">
        <f>SUM(C624:C631)</f>
        <v>524</v>
      </c>
      <c r="D623" s="330">
        <f>SUM(D624:D631)</f>
        <v>598</v>
      </c>
      <c r="E623" s="330">
        <f>SUM(E624:E631)</f>
        <v>475</v>
      </c>
      <c r="F623" s="428">
        <f t="shared" si="52"/>
        <v>-0.094</v>
      </c>
      <c r="G623" s="428">
        <f t="shared" si="53"/>
        <v>0.794</v>
      </c>
      <c r="H623" s="555" t="str">
        <f t="shared" si="56"/>
        <v>是</v>
      </c>
      <c r="I623" s="558" t="str">
        <f t="shared" si="57"/>
        <v>款</v>
      </c>
    </row>
    <row r="624" ht="34.9" customHeight="1" spans="1:9">
      <c r="A624" s="556" t="s">
        <v>1252</v>
      </c>
      <c r="B624" s="199" t="s">
        <v>249</v>
      </c>
      <c r="C624" s="330">
        <v>119</v>
      </c>
      <c r="D624" s="330">
        <v>184</v>
      </c>
      <c r="E624" s="521">
        <v>118</v>
      </c>
      <c r="F624" s="428">
        <f t="shared" si="52"/>
        <v>-0.008</v>
      </c>
      <c r="G624" s="428">
        <f t="shared" si="53"/>
        <v>0.641</v>
      </c>
      <c r="H624" s="555" t="str">
        <f t="shared" si="56"/>
        <v>是</v>
      </c>
      <c r="I624" s="558" t="str">
        <f t="shared" si="57"/>
        <v>项</v>
      </c>
    </row>
    <row r="625" ht="34.9" customHeight="1" spans="1:9">
      <c r="A625" s="556" t="s">
        <v>1253</v>
      </c>
      <c r="B625" s="199" t="s">
        <v>251</v>
      </c>
      <c r="C625" s="330">
        <v>0</v>
      </c>
      <c r="D625" s="330">
        <v>9</v>
      </c>
      <c r="E625" s="521"/>
      <c r="F625" s="428" t="str">
        <f t="shared" si="52"/>
        <v/>
      </c>
      <c r="G625" s="428">
        <f t="shared" si="53"/>
        <v>0</v>
      </c>
      <c r="H625" s="555" t="str">
        <f t="shared" si="56"/>
        <v>是</v>
      </c>
      <c r="I625" s="558" t="str">
        <f t="shared" si="57"/>
        <v>项</v>
      </c>
    </row>
    <row r="626" ht="34.9" customHeight="1" spans="1:9">
      <c r="A626" s="556" t="s">
        <v>1254</v>
      </c>
      <c r="B626" s="199" t="s">
        <v>253</v>
      </c>
      <c r="C626" s="577"/>
      <c r="D626" s="330"/>
      <c r="E626" s="521"/>
      <c r="F626" s="428" t="str">
        <f t="shared" si="52"/>
        <v/>
      </c>
      <c r="G626" s="428" t="str">
        <f t="shared" si="53"/>
        <v/>
      </c>
      <c r="H626" s="555" t="str">
        <f t="shared" si="56"/>
        <v>否</v>
      </c>
      <c r="I626" s="558" t="str">
        <f t="shared" si="57"/>
        <v>项</v>
      </c>
    </row>
    <row r="627" ht="34.9" customHeight="1" spans="1:9">
      <c r="A627" s="556" t="s">
        <v>1255</v>
      </c>
      <c r="B627" s="199" t="s">
        <v>1256</v>
      </c>
      <c r="C627" s="330">
        <v>20</v>
      </c>
      <c r="D627" s="330">
        <v>15</v>
      </c>
      <c r="E627" s="521">
        <v>-14</v>
      </c>
      <c r="F627" s="428">
        <f t="shared" si="52"/>
        <v>-1.7</v>
      </c>
      <c r="G627" s="428">
        <f t="shared" si="53"/>
        <v>-0.933</v>
      </c>
      <c r="H627" s="555" t="str">
        <f t="shared" si="56"/>
        <v>是</v>
      </c>
      <c r="I627" s="558" t="str">
        <f t="shared" si="57"/>
        <v>项</v>
      </c>
    </row>
    <row r="628" ht="34.9" customHeight="1" spans="1:9">
      <c r="A628" s="556" t="s">
        <v>1257</v>
      </c>
      <c r="B628" s="204" t="s">
        <v>1258</v>
      </c>
      <c r="C628" s="330">
        <v>83</v>
      </c>
      <c r="D628" s="330">
        <v>64</v>
      </c>
      <c r="E628" s="521">
        <v>46</v>
      </c>
      <c r="F628" s="428">
        <f t="shared" si="52"/>
        <v>-0.446</v>
      </c>
      <c r="G628" s="428">
        <f t="shared" si="53"/>
        <v>0.719</v>
      </c>
      <c r="H628" s="555" t="str">
        <f t="shared" si="56"/>
        <v>是</v>
      </c>
      <c r="I628" s="558" t="str">
        <f t="shared" si="57"/>
        <v>项</v>
      </c>
    </row>
    <row r="629" ht="34.9" customHeight="1" spans="1:9">
      <c r="A629" s="556" t="s">
        <v>1259</v>
      </c>
      <c r="B629" s="199" t="s">
        <v>1260</v>
      </c>
      <c r="C629" s="330">
        <v>302</v>
      </c>
      <c r="D629" s="330">
        <v>1</v>
      </c>
      <c r="E629" s="521"/>
      <c r="F629" s="428">
        <f t="shared" si="52"/>
        <v>-1</v>
      </c>
      <c r="G629" s="428">
        <f t="shared" si="53"/>
        <v>0</v>
      </c>
      <c r="H629" s="555" t="str">
        <f t="shared" si="56"/>
        <v>是</v>
      </c>
      <c r="I629" s="558" t="str">
        <f t="shared" si="57"/>
        <v>项</v>
      </c>
    </row>
    <row r="630" ht="34.9" customHeight="1" spans="1:9">
      <c r="A630" s="556" t="s">
        <v>1261</v>
      </c>
      <c r="B630" s="199" t="s">
        <v>1262</v>
      </c>
      <c r="C630" s="330">
        <v>0</v>
      </c>
      <c r="D630" s="330">
        <v>325</v>
      </c>
      <c r="E630" s="521">
        <v>326</v>
      </c>
      <c r="F630" s="428" t="str">
        <f t="shared" si="52"/>
        <v/>
      </c>
      <c r="G630" s="428">
        <f t="shared" si="53"/>
        <v>1.003</v>
      </c>
      <c r="H630" s="555" t="str">
        <f t="shared" si="56"/>
        <v>是</v>
      </c>
      <c r="I630" s="558" t="str">
        <f t="shared" si="57"/>
        <v>项</v>
      </c>
    </row>
    <row r="631" ht="34.9" customHeight="1" spans="1:9">
      <c r="A631" s="556" t="s">
        <v>1263</v>
      </c>
      <c r="B631" s="199" t="s">
        <v>1264</v>
      </c>
      <c r="C631" s="577"/>
      <c r="D631" s="330"/>
      <c r="E631" s="521">
        <v>-1</v>
      </c>
      <c r="F631" s="428" t="str">
        <f t="shared" si="52"/>
        <v/>
      </c>
      <c r="G631" s="428" t="str">
        <f t="shared" si="53"/>
        <v/>
      </c>
      <c r="H631" s="555" t="str">
        <f t="shared" si="56"/>
        <v>是</v>
      </c>
      <c r="I631" s="558" t="str">
        <f t="shared" si="57"/>
        <v>项</v>
      </c>
    </row>
    <row r="632" ht="34.9" customHeight="1" spans="1:9">
      <c r="A632" s="556" t="s">
        <v>1265</v>
      </c>
      <c r="B632" s="199" t="s">
        <v>1266</v>
      </c>
      <c r="C632" s="330">
        <f>SUM(C633:C636)</f>
        <v>66</v>
      </c>
      <c r="D632" s="330">
        <f>SUM(D633:D636)</f>
        <v>83</v>
      </c>
      <c r="E632" s="330">
        <f>SUM(E633:E636)</f>
        <v>76</v>
      </c>
      <c r="F632" s="428">
        <f t="shared" si="52"/>
        <v>0.152</v>
      </c>
      <c r="G632" s="428">
        <f t="shared" si="53"/>
        <v>0.916</v>
      </c>
      <c r="H632" s="555" t="str">
        <f t="shared" si="56"/>
        <v>是</v>
      </c>
      <c r="I632" s="558" t="str">
        <f t="shared" si="57"/>
        <v>款</v>
      </c>
    </row>
    <row r="633" ht="34.9" customHeight="1" spans="1:9">
      <c r="A633" s="556" t="s">
        <v>1267</v>
      </c>
      <c r="B633" s="199" t="s">
        <v>249</v>
      </c>
      <c r="C633" s="330">
        <v>58</v>
      </c>
      <c r="D633" s="330">
        <v>72</v>
      </c>
      <c r="E633" s="521">
        <v>71</v>
      </c>
      <c r="F633" s="428">
        <f t="shared" si="52"/>
        <v>0.224</v>
      </c>
      <c r="G633" s="428">
        <f t="shared" si="53"/>
        <v>0.986</v>
      </c>
      <c r="H633" s="555" t="str">
        <f t="shared" si="56"/>
        <v>是</v>
      </c>
      <c r="I633" s="558" t="str">
        <f t="shared" si="57"/>
        <v>项</v>
      </c>
    </row>
    <row r="634" ht="34.9" customHeight="1" spans="1:9">
      <c r="A634" s="556" t="s">
        <v>1268</v>
      </c>
      <c r="B634" s="199" t="s">
        <v>251</v>
      </c>
      <c r="C634" s="330">
        <v>8</v>
      </c>
      <c r="D634" s="330">
        <v>11</v>
      </c>
      <c r="E634" s="521">
        <v>5</v>
      </c>
      <c r="F634" s="428">
        <f t="shared" si="52"/>
        <v>-0.375</v>
      </c>
      <c r="G634" s="428">
        <f t="shared" si="53"/>
        <v>0.455</v>
      </c>
      <c r="H634" s="555" t="str">
        <f t="shared" si="56"/>
        <v>是</v>
      </c>
      <c r="I634" s="558" t="str">
        <f t="shared" si="57"/>
        <v>项</v>
      </c>
    </row>
    <row r="635" ht="34.9" customHeight="1" spans="1:9">
      <c r="A635" s="556" t="s">
        <v>1269</v>
      </c>
      <c r="B635" s="199" t="s">
        <v>253</v>
      </c>
      <c r="C635" s="330">
        <v>0</v>
      </c>
      <c r="D635" s="203"/>
      <c r="E635" s="521"/>
      <c r="F635" s="428" t="str">
        <f t="shared" si="52"/>
        <v/>
      </c>
      <c r="G635" s="428" t="str">
        <f t="shared" si="53"/>
        <v/>
      </c>
      <c r="H635" s="555" t="str">
        <f t="shared" si="56"/>
        <v>否</v>
      </c>
      <c r="I635" s="558" t="str">
        <f t="shared" si="57"/>
        <v>项</v>
      </c>
    </row>
    <row r="636" ht="34.9" customHeight="1" spans="1:9">
      <c r="A636" s="556" t="s">
        <v>1270</v>
      </c>
      <c r="B636" s="199" t="s">
        <v>1271</v>
      </c>
      <c r="C636" s="330">
        <v>0</v>
      </c>
      <c r="D636" s="203"/>
      <c r="E636" s="330">
        <v>0</v>
      </c>
      <c r="F636" s="428" t="str">
        <f t="shared" si="52"/>
        <v/>
      </c>
      <c r="G636" s="428" t="str">
        <f t="shared" si="53"/>
        <v/>
      </c>
      <c r="H636" s="555" t="str">
        <f t="shared" si="56"/>
        <v>否</v>
      </c>
      <c r="I636" s="558" t="str">
        <f t="shared" si="57"/>
        <v>项</v>
      </c>
    </row>
    <row r="637" ht="34.9" customHeight="1" spans="1:9">
      <c r="A637" s="556" t="s">
        <v>1272</v>
      </c>
      <c r="B637" s="199" t="s">
        <v>1273</v>
      </c>
      <c r="C637" s="330">
        <f>SUM(C638:C639)</f>
        <v>2059</v>
      </c>
      <c r="D637" s="330">
        <v>2269</v>
      </c>
      <c r="E637" s="330">
        <f>SUM(E638:E639)</f>
        <v>2234</v>
      </c>
      <c r="F637" s="428">
        <f t="shared" si="52"/>
        <v>0.085</v>
      </c>
      <c r="G637" s="428">
        <f t="shared" si="53"/>
        <v>0.985</v>
      </c>
      <c r="H637" s="555" t="str">
        <f t="shared" si="56"/>
        <v>是</v>
      </c>
      <c r="I637" s="558" t="str">
        <f t="shared" si="57"/>
        <v>款</v>
      </c>
    </row>
    <row r="638" ht="34.9" customHeight="1" spans="1:9">
      <c r="A638" s="556" t="s">
        <v>1274</v>
      </c>
      <c r="B638" s="199" t="s">
        <v>1275</v>
      </c>
      <c r="C638" s="330">
        <v>524</v>
      </c>
      <c r="D638" s="330">
        <v>656</v>
      </c>
      <c r="E638" s="521">
        <v>519</v>
      </c>
      <c r="F638" s="428">
        <f t="shared" si="52"/>
        <v>-0.01</v>
      </c>
      <c r="G638" s="428">
        <f t="shared" si="53"/>
        <v>0.791</v>
      </c>
      <c r="H638" s="555" t="str">
        <f t="shared" si="56"/>
        <v>是</v>
      </c>
      <c r="I638" s="558" t="str">
        <f t="shared" si="57"/>
        <v>项</v>
      </c>
    </row>
    <row r="639" ht="34.9" customHeight="1" spans="1:9">
      <c r="A639" s="556" t="s">
        <v>1276</v>
      </c>
      <c r="B639" s="199" t="s">
        <v>1277</v>
      </c>
      <c r="C639" s="330">
        <v>1535</v>
      </c>
      <c r="D639" s="330">
        <v>1613</v>
      </c>
      <c r="E639" s="521">
        <v>1715</v>
      </c>
      <c r="F639" s="428">
        <f t="shared" si="52"/>
        <v>0.117</v>
      </c>
      <c r="G639" s="428">
        <f t="shared" si="53"/>
        <v>1.063</v>
      </c>
      <c r="H639" s="555" t="str">
        <f t="shared" si="56"/>
        <v>是</v>
      </c>
      <c r="I639" s="558" t="str">
        <f t="shared" si="57"/>
        <v>项</v>
      </c>
    </row>
    <row r="640" ht="34.9" customHeight="1" spans="1:9">
      <c r="A640" s="556" t="s">
        <v>1278</v>
      </c>
      <c r="B640" s="199" t="s">
        <v>1279</v>
      </c>
      <c r="C640" s="330">
        <f>SUM(C641:C642)</f>
        <v>303</v>
      </c>
      <c r="D640" s="330">
        <f>SUM(D641:D642)</f>
        <v>184</v>
      </c>
      <c r="E640" s="330">
        <f>SUM(E641:E642)</f>
        <v>159</v>
      </c>
      <c r="F640" s="428">
        <f t="shared" si="52"/>
        <v>-0.475</v>
      </c>
      <c r="G640" s="428">
        <f t="shared" si="53"/>
        <v>0.864</v>
      </c>
      <c r="H640" s="555" t="str">
        <f t="shared" si="56"/>
        <v>是</v>
      </c>
      <c r="I640" s="558" t="str">
        <f t="shared" si="57"/>
        <v>款</v>
      </c>
    </row>
    <row r="641" ht="34.9" customHeight="1" spans="1:9">
      <c r="A641" s="556" t="s">
        <v>1280</v>
      </c>
      <c r="B641" s="199" t="s">
        <v>1281</v>
      </c>
      <c r="C641" s="330">
        <v>294</v>
      </c>
      <c r="D641" s="330">
        <v>168</v>
      </c>
      <c r="E641" s="521">
        <v>157</v>
      </c>
      <c r="F641" s="428">
        <f t="shared" si="52"/>
        <v>-0.466</v>
      </c>
      <c r="G641" s="428">
        <f t="shared" si="53"/>
        <v>0.935</v>
      </c>
      <c r="H641" s="555" t="str">
        <f t="shared" si="56"/>
        <v>是</v>
      </c>
      <c r="I641" s="558" t="str">
        <f t="shared" si="57"/>
        <v>项</v>
      </c>
    </row>
    <row r="642" ht="34.9" customHeight="1" spans="1:9">
      <c r="A642" s="556" t="s">
        <v>1282</v>
      </c>
      <c r="B642" s="199" t="s">
        <v>1283</v>
      </c>
      <c r="C642" s="330">
        <v>9</v>
      </c>
      <c r="D642" s="330">
        <v>16</v>
      </c>
      <c r="E642" s="521">
        <v>2</v>
      </c>
      <c r="F642" s="428">
        <f t="shared" si="52"/>
        <v>-0.778</v>
      </c>
      <c r="G642" s="428">
        <f t="shared" si="53"/>
        <v>0.125</v>
      </c>
      <c r="H642" s="555" t="str">
        <f t="shared" si="56"/>
        <v>是</v>
      </c>
      <c r="I642" s="558" t="str">
        <f t="shared" si="57"/>
        <v>项</v>
      </c>
    </row>
    <row r="643" ht="34.9" customHeight="1" spans="1:9">
      <c r="A643" s="556" t="s">
        <v>1284</v>
      </c>
      <c r="B643" s="199" t="s">
        <v>1285</v>
      </c>
      <c r="C643" s="330">
        <f>SUM(C644:C645)</f>
        <v>1221</v>
      </c>
      <c r="D643" s="330">
        <f>SUM(D644:D645)</f>
        <v>1491</v>
      </c>
      <c r="E643" s="330">
        <f>SUM(E644:E645)</f>
        <v>1321</v>
      </c>
      <c r="F643" s="428">
        <f t="shared" si="52"/>
        <v>0.082</v>
      </c>
      <c r="G643" s="428">
        <f t="shared" si="53"/>
        <v>0.886</v>
      </c>
      <c r="H643" s="555" t="str">
        <f t="shared" si="56"/>
        <v>是</v>
      </c>
      <c r="I643" s="558" t="str">
        <f t="shared" si="57"/>
        <v>款</v>
      </c>
    </row>
    <row r="644" ht="34.9" customHeight="1" spans="1:9">
      <c r="A644" s="556" t="s">
        <v>1286</v>
      </c>
      <c r="B644" s="199" t="s">
        <v>1287</v>
      </c>
      <c r="C644" s="330">
        <v>503</v>
      </c>
      <c r="D644" s="330">
        <v>718</v>
      </c>
      <c r="E644" s="521">
        <v>457</v>
      </c>
      <c r="F644" s="428">
        <f t="shared" si="52"/>
        <v>-0.091</v>
      </c>
      <c r="G644" s="428">
        <f t="shared" si="53"/>
        <v>0.636</v>
      </c>
      <c r="H644" s="555" t="str">
        <f t="shared" si="56"/>
        <v>是</v>
      </c>
      <c r="I644" s="558" t="str">
        <f t="shared" si="57"/>
        <v>项</v>
      </c>
    </row>
    <row r="645" ht="34.9" customHeight="1" spans="1:9">
      <c r="A645" s="556" t="s">
        <v>1288</v>
      </c>
      <c r="B645" s="199" t="s">
        <v>1289</v>
      </c>
      <c r="C645" s="330">
        <v>718</v>
      </c>
      <c r="D645" s="330">
        <v>773</v>
      </c>
      <c r="E645" s="521">
        <v>864</v>
      </c>
      <c r="F645" s="428">
        <f t="shared" si="52"/>
        <v>0.203</v>
      </c>
      <c r="G645" s="428">
        <f t="shared" si="53"/>
        <v>1.118</v>
      </c>
      <c r="H645" s="555" t="str">
        <f t="shared" si="56"/>
        <v>是</v>
      </c>
      <c r="I645" s="558" t="str">
        <f t="shared" si="57"/>
        <v>项</v>
      </c>
    </row>
    <row r="646" ht="34.9" customHeight="1" spans="1:9">
      <c r="A646" s="556" t="s">
        <v>1290</v>
      </c>
      <c r="B646" s="199" t="s">
        <v>1291</v>
      </c>
      <c r="C646" s="239">
        <f>SUM(C647:C648)</f>
        <v>0</v>
      </c>
      <c r="D646" s="239"/>
      <c r="E646" s="330">
        <f>SUM(E647:E648)</f>
        <v>0</v>
      </c>
      <c r="F646" s="428" t="str">
        <f t="shared" ref="F646:F709" si="58">IF(C646&lt;&gt;0,E646/C646-1,"")</f>
        <v/>
      </c>
      <c r="G646" s="428" t="str">
        <f t="shared" ref="G646:G709" si="59">IF(D646&lt;&gt;0,E646/D646,"")</f>
        <v/>
      </c>
      <c r="H646" s="555" t="str">
        <f t="shared" si="56"/>
        <v>否</v>
      </c>
      <c r="I646" s="558" t="str">
        <f t="shared" si="57"/>
        <v>款</v>
      </c>
    </row>
    <row r="647" ht="39" customHeight="1" spans="1:9">
      <c r="A647" s="556" t="s">
        <v>1292</v>
      </c>
      <c r="B647" s="199" t="s">
        <v>1293</v>
      </c>
      <c r="C647" s="330"/>
      <c r="D647" s="330"/>
      <c r="E647" s="330">
        <v>0</v>
      </c>
      <c r="F647" s="428" t="str">
        <f t="shared" si="58"/>
        <v/>
      </c>
      <c r="G647" s="428" t="str">
        <f t="shared" si="59"/>
        <v/>
      </c>
      <c r="H647" s="555" t="str">
        <f t="shared" si="56"/>
        <v>否</v>
      </c>
      <c r="I647" s="558" t="str">
        <f t="shared" si="57"/>
        <v>项</v>
      </c>
    </row>
    <row r="648" ht="34.9" customHeight="1" spans="1:9">
      <c r="A648" s="556" t="s">
        <v>1294</v>
      </c>
      <c r="B648" s="199" t="s">
        <v>1295</v>
      </c>
      <c r="C648" s="330"/>
      <c r="D648" s="330"/>
      <c r="E648" s="330">
        <v>0</v>
      </c>
      <c r="F648" s="428" t="str">
        <f t="shared" si="58"/>
        <v/>
      </c>
      <c r="G648" s="428" t="str">
        <f t="shared" si="59"/>
        <v/>
      </c>
      <c r="H648" s="555" t="str">
        <f t="shared" si="56"/>
        <v>否</v>
      </c>
      <c r="I648" s="558" t="str">
        <f t="shared" si="57"/>
        <v>项</v>
      </c>
    </row>
    <row r="649" ht="34.9" customHeight="1" spans="1:9">
      <c r="A649" s="556" t="s">
        <v>1296</v>
      </c>
      <c r="B649" s="199" t="s">
        <v>1297</v>
      </c>
      <c r="C649" s="330">
        <f>SUM(C650:C651)</f>
        <v>13</v>
      </c>
      <c r="D649" s="330">
        <f>SUM(D650:D651)</f>
        <v>26</v>
      </c>
      <c r="E649" s="330">
        <f>SUM(E650:E651)</f>
        <v>6</v>
      </c>
      <c r="F649" s="428">
        <f t="shared" si="58"/>
        <v>-0.538</v>
      </c>
      <c r="G649" s="428">
        <f t="shared" si="59"/>
        <v>0.231</v>
      </c>
      <c r="H649" s="555" t="str">
        <f t="shared" si="56"/>
        <v>是</v>
      </c>
      <c r="I649" s="558" t="str">
        <f t="shared" si="57"/>
        <v>款</v>
      </c>
    </row>
    <row r="650" ht="34.9" customHeight="1" spans="1:9">
      <c r="A650" s="556" t="s">
        <v>1298</v>
      </c>
      <c r="B650" s="199" t="s">
        <v>1299</v>
      </c>
      <c r="C650" s="330">
        <v>1</v>
      </c>
      <c r="D650" s="330">
        <v>10</v>
      </c>
      <c r="E650" s="521">
        <v>1</v>
      </c>
      <c r="F650" s="428">
        <f t="shared" si="58"/>
        <v>0</v>
      </c>
      <c r="G650" s="428">
        <f t="shared" si="59"/>
        <v>0.1</v>
      </c>
      <c r="H650" s="555" t="str">
        <f t="shared" si="56"/>
        <v>是</v>
      </c>
      <c r="I650" s="558" t="str">
        <f t="shared" si="57"/>
        <v>项</v>
      </c>
    </row>
    <row r="651" ht="34.9" customHeight="1" spans="1:9">
      <c r="A651" s="556" t="s">
        <v>1300</v>
      </c>
      <c r="B651" s="199" t="s">
        <v>1301</v>
      </c>
      <c r="C651" s="330">
        <v>12</v>
      </c>
      <c r="D651" s="330">
        <v>16</v>
      </c>
      <c r="E651" s="521">
        <v>5</v>
      </c>
      <c r="F651" s="428">
        <f t="shared" si="58"/>
        <v>-0.583</v>
      </c>
      <c r="G651" s="428">
        <f t="shared" si="59"/>
        <v>0.313</v>
      </c>
      <c r="H651" s="555" t="str">
        <f t="shared" si="56"/>
        <v>是</v>
      </c>
      <c r="I651" s="558" t="str">
        <f t="shared" si="57"/>
        <v>项</v>
      </c>
    </row>
    <row r="652" ht="34.9" customHeight="1" spans="1:9">
      <c r="A652" s="556" t="s">
        <v>1302</v>
      </c>
      <c r="B652" s="199" t="s">
        <v>1303</v>
      </c>
      <c r="C652" s="330">
        <f>SUM(C653:C655)</f>
        <v>2541</v>
      </c>
      <c r="D652" s="330">
        <f>SUM(D653:D655)</f>
        <v>189</v>
      </c>
      <c r="E652" s="330">
        <f>SUM(E653:E655)</f>
        <v>145</v>
      </c>
      <c r="F652" s="428">
        <f t="shared" si="58"/>
        <v>-0.943</v>
      </c>
      <c r="G652" s="428">
        <f t="shared" si="59"/>
        <v>0.767</v>
      </c>
      <c r="H652" s="555" t="str">
        <f t="shared" si="56"/>
        <v>是</v>
      </c>
      <c r="I652" s="558" t="str">
        <f t="shared" si="57"/>
        <v>款</v>
      </c>
    </row>
    <row r="653" ht="34.9" customHeight="1" spans="1:9">
      <c r="A653" s="556" t="s">
        <v>1304</v>
      </c>
      <c r="B653" s="199" t="s">
        <v>1305</v>
      </c>
      <c r="C653" s="330">
        <v>0</v>
      </c>
      <c r="D653" s="330"/>
      <c r="E653" s="330">
        <v>0</v>
      </c>
      <c r="F653" s="428" t="str">
        <f t="shared" si="58"/>
        <v/>
      </c>
      <c r="G653" s="428" t="str">
        <f t="shared" si="59"/>
        <v/>
      </c>
      <c r="H653" s="555" t="str">
        <f t="shared" si="56"/>
        <v>否</v>
      </c>
      <c r="I653" s="558" t="str">
        <f t="shared" si="57"/>
        <v>项</v>
      </c>
    </row>
    <row r="654" ht="34.9" customHeight="1" spans="1:9">
      <c r="A654" s="556" t="s">
        <v>1306</v>
      </c>
      <c r="B654" s="199" t="s">
        <v>1307</v>
      </c>
      <c r="C654" s="330">
        <v>2541</v>
      </c>
      <c r="D654" s="330">
        <v>189</v>
      </c>
      <c r="E654" s="521">
        <v>145</v>
      </c>
      <c r="F654" s="428">
        <f t="shared" si="58"/>
        <v>-0.943</v>
      </c>
      <c r="G654" s="428">
        <f t="shared" si="59"/>
        <v>0.767</v>
      </c>
      <c r="H654" s="555" t="str">
        <f t="shared" si="56"/>
        <v>是</v>
      </c>
      <c r="I654" s="558" t="str">
        <f t="shared" si="57"/>
        <v>项</v>
      </c>
    </row>
    <row r="655" ht="34.9" customHeight="1" spans="1:9">
      <c r="A655" s="556" t="s">
        <v>1308</v>
      </c>
      <c r="B655" s="199" t="s">
        <v>1309</v>
      </c>
      <c r="C655" s="330"/>
      <c r="D655" s="330"/>
      <c r="E655" s="330">
        <v>0</v>
      </c>
      <c r="F655" s="428" t="str">
        <f t="shared" si="58"/>
        <v/>
      </c>
      <c r="G655" s="428" t="str">
        <f t="shared" si="59"/>
        <v/>
      </c>
      <c r="H655" s="555" t="str">
        <f t="shared" si="56"/>
        <v>否</v>
      </c>
      <c r="I655" s="558" t="str">
        <f t="shared" si="57"/>
        <v>项</v>
      </c>
    </row>
    <row r="656" ht="34.9" customHeight="1" spans="1:9">
      <c r="A656" s="556" t="s">
        <v>1310</v>
      </c>
      <c r="B656" s="199" t="s">
        <v>1311</v>
      </c>
      <c r="C656" s="330">
        <f>SUM(C657:C660)</f>
        <v>0</v>
      </c>
      <c r="D656" s="330"/>
      <c r="E656" s="330"/>
      <c r="F656" s="428" t="str">
        <f t="shared" si="58"/>
        <v/>
      </c>
      <c r="G656" s="428" t="str">
        <f t="shared" si="59"/>
        <v/>
      </c>
      <c r="H656" s="555" t="str">
        <f t="shared" si="56"/>
        <v>否</v>
      </c>
      <c r="I656" s="558" t="str">
        <f t="shared" si="57"/>
        <v>款</v>
      </c>
    </row>
    <row r="657" ht="34.9" customHeight="1" spans="1:9">
      <c r="A657" s="556" t="s">
        <v>1312</v>
      </c>
      <c r="B657" s="199" t="s">
        <v>1313</v>
      </c>
      <c r="C657" s="330"/>
      <c r="D657" s="330"/>
      <c r="E657" s="330"/>
      <c r="F657" s="428" t="str">
        <f t="shared" si="58"/>
        <v/>
      </c>
      <c r="G657" s="428" t="str">
        <f t="shared" si="59"/>
        <v/>
      </c>
      <c r="H657" s="555" t="str">
        <f t="shared" si="56"/>
        <v>否</v>
      </c>
      <c r="I657" s="558" t="str">
        <f t="shared" si="57"/>
        <v>项</v>
      </c>
    </row>
    <row r="658" ht="34.9" customHeight="1" spans="1:9">
      <c r="A658" s="556" t="s">
        <v>1314</v>
      </c>
      <c r="B658" s="199" t="s">
        <v>1315</v>
      </c>
      <c r="C658" s="330"/>
      <c r="D658" s="330"/>
      <c r="E658" s="330"/>
      <c r="F658" s="428" t="str">
        <f t="shared" si="58"/>
        <v/>
      </c>
      <c r="G658" s="428" t="str">
        <f t="shared" si="59"/>
        <v/>
      </c>
      <c r="H658" s="555" t="str">
        <f t="shared" si="56"/>
        <v>否</v>
      </c>
      <c r="I658" s="558" t="str">
        <f t="shared" si="57"/>
        <v>项</v>
      </c>
    </row>
    <row r="659" ht="34.9" customHeight="1" spans="1:9">
      <c r="A659" s="556" t="s">
        <v>1316</v>
      </c>
      <c r="B659" s="176" t="s">
        <v>1317</v>
      </c>
      <c r="C659" s="330"/>
      <c r="D659" s="330"/>
      <c r="E659" s="330"/>
      <c r="F659" s="428" t="str">
        <f t="shared" si="58"/>
        <v/>
      </c>
      <c r="G659" s="428" t="str">
        <f t="shared" si="59"/>
        <v/>
      </c>
      <c r="H659" s="555" t="str">
        <f t="shared" si="56"/>
        <v>否</v>
      </c>
      <c r="I659" s="558" t="str">
        <f t="shared" si="57"/>
        <v>项</v>
      </c>
    </row>
    <row r="660" ht="34.9" customHeight="1" spans="1:9">
      <c r="A660" s="556" t="s">
        <v>1318</v>
      </c>
      <c r="B660" s="199" t="s">
        <v>1319</v>
      </c>
      <c r="C660" s="330"/>
      <c r="D660" s="330"/>
      <c r="E660" s="330"/>
      <c r="F660" s="428" t="str">
        <f t="shared" si="58"/>
        <v/>
      </c>
      <c r="G660" s="428" t="str">
        <f t="shared" si="59"/>
        <v/>
      </c>
      <c r="H660" s="555" t="str">
        <f t="shared" si="56"/>
        <v>否</v>
      </c>
      <c r="I660" s="558" t="str">
        <f t="shared" si="57"/>
        <v>项</v>
      </c>
    </row>
    <row r="661" ht="34.9" customHeight="1" spans="1:9">
      <c r="A661" s="556" t="s">
        <v>1320</v>
      </c>
      <c r="B661" s="199" t="s">
        <v>1321</v>
      </c>
      <c r="C661" s="330">
        <f>SUM(C662:C669)</f>
        <v>154</v>
      </c>
      <c r="D661" s="330">
        <f>SUM(D662:D669)</f>
        <v>179</v>
      </c>
      <c r="E661" s="330">
        <f>SUM(E662:E669)</f>
        <v>55</v>
      </c>
      <c r="F661" s="428">
        <f t="shared" si="58"/>
        <v>-0.643</v>
      </c>
      <c r="G661" s="428">
        <f t="shared" si="59"/>
        <v>0.307</v>
      </c>
      <c r="H661" s="555" t="str">
        <f t="shared" si="56"/>
        <v>是</v>
      </c>
      <c r="I661" s="558" t="str">
        <f t="shared" si="57"/>
        <v>款</v>
      </c>
    </row>
    <row r="662" ht="34.9" customHeight="1" spans="1:9">
      <c r="A662" s="556" t="s">
        <v>1322</v>
      </c>
      <c r="B662" s="199" t="s">
        <v>249</v>
      </c>
      <c r="C662" s="330">
        <v>70</v>
      </c>
      <c r="D662" s="330">
        <v>97</v>
      </c>
      <c r="E662" s="521">
        <v>49</v>
      </c>
      <c r="F662" s="428">
        <f t="shared" si="58"/>
        <v>-0.3</v>
      </c>
      <c r="G662" s="428">
        <f t="shared" si="59"/>
        <v>0.505</v>
      </c>
      <c r="H662" s="555" t="str">
        <f t="shared" si="56"/>
        <v>是</v>
      </c>
      <c r="I662" s="558" t="str">
        <f t="shared" si="57"/>
        <v>项</v>
      </c>
    </row>
    <row r="663" ht="34.9" customHeight="1" spans="1:9">
      <c r="A663" s="556" t="s">
        <v>1323</v>
      </c>
      <c r="B663" s="199" t="s">
        <v>251</v>
      </c>
      <c r="C663" s="330">
        <v>0</v>
      </c>
      <c r="D663" s="330"/>
      <c r="E663" s="521"/>
      <c r="F663" s="428" t="str">
        <f t="shared" si="58"/>
        <v/>
      </c>
      <c r="G663" s="428" t="str">
        <f t="shared" si="59"/>
        <v/>
      </c>
      <c r="H663" s="555" t="str">
        <f t="shared" si="56"/>
        <v>否</v>
      </c>
      <c r="I663" s="558" t="str">
        <f t="shared" si="57"/>
        <v>项</v>
      </c>
    </row>
    <row r="664" ht="34.9" customHeight="1" spans="1:9">
      <c r="A664" s="556" t="s">
        <v>1324</v>
      </c>
      <c r="B664" s="199" t="s">
        <v>253</v>
      </c>
      <c r="C664" s="330">
        <v>0</v>
      </c>
      <c r="D664" s="330"/>
      <c r="E664" s="521"/>
      <c r="F664" s="428" t="str">
        <f t="shared" si="58"/>
        <v/>
      </c>
      <c r="G664" s="428" t="str">
        <f t="shared" si="59"/>
        <v/>
      </c>
      <c r="H664" s="555" t="str">
        <f t="shared" si="56"/>
        <v>否</v>
      </c>
      <c r="I664" s="558" t="str">
        <f t="shared" si="57"/>
        <v>项</v>
      </c>
    </row>
    <row r="665" ht="34.9" customHeight="1" spans="1:9">
      <c r="A665" s="556" t="s">
        <v>1325</v>
      </c>
      <c r="B665" s="199" t="s">
        <v>1326</v>
      </c>
      <c r="C665" s="330">
        <v>19</v>
      </c>
      <c r="D665" s="330">
        <v>1</v>
      </c>
      <c r="E665" s="521">
        <v>-8</v>
      </c>
      <c r="F665" s="428">
        <f t="shared" si="58"/>
        <v>-1.421</v>
      </c>
      <c r="G665" s="428">
        <f t="shared" si="59"/>
        <v>-8</v>
      </c>
      <c r="H665" s="555" t="str">
        <f t="shared" si="56"/>
        <v>是</v>
      </c>
      <c r="I665" s="558" t="str">
        <f t="shared" si="57"/>
        <v>项</v>
      </c>
    </row>
    <row r="666" ht="34.9" customHeight="1" spans="1:9">
      <c r="A666" s="556" t="s">
        <v>1327</v>
      </c>
      <c r="B666" s="204" t="s">
        <v>1328</v>
      </c>
      <c r="C666" s="330">
        <v>0</v>
      </c>
      <c r="D666" s="330"/>
      <c r="E666" s="521"/>
      <c r="F666" s="428" t="str">
        <f t="shared" si="58"/>
        <v/>
      </c>
      <c r="G666" s="428" t="str">
        <f t="shared" si="59"/>
        <v/>
      </c>
      <c r="H666" s="555" t="str">
        <f>IF(LEN(A666)=3,"是",IF(B666&lt;&gt;"",IF(SUM(C666:E666)&lt;&gt;0,"是","否"),"是"))</f>
        <v>否</v>
      </c>
      <c r="I666" s="558" t="str">
        <f>IF(LEN(A666)=3,"类",IF(LEN(A666)=5,"款","项"))</f>
        <v>项</v>
      </c>
    </row>
    <row r="667" ht="34.9" customHeight="1" spans="1:9">
      <c r="A667" s="556">
        <v>2082806</v>
      </c>
      <c r="B667" s="199" t="s">
        <v>1329</v>
      </c>
      <c r="C667" s="577"/>
      <c r="D667" s="330"/>
      <c r="E667" s="521"/>
      <c r="F667" s="428" t="str">
        <f t="shared" si="58"/>
        <v/>
      </c>
      <c r="G667" s="428" t="str">
        <f t="shared" si="59"/>
        <v/>
      </c>
      <c r="H667" s="555"/>
      <c r="I667" s="558"/>
    </row>
    <row r="668" ht="34.9" customHeight="1" spans="1:9">
      <c r="A668" s="556" t="s">
        <v>1330</v>
      </c>
      <c r="B668" s="199" t="s">
        <v>267</v>
      </c>
      <c r="C668" s="330">
        <v>50</v>
      </c>
      <c r="D668" s="330">
        <v>60</v>
      </c>
      <c r="E668" s="521">
        <v>35</v>
      </c>
      <c r="F668" s="428">
        <f t="shared" si="58"/>
        <v>-0.3</v>
      </c>
      <c r="G668" s="428">
        <f t="shared" si="59"/>
        <v>0.583</v>
      </c>
      <c r="H668" s="555" t="str">
        <f t="shared" ref="H668:H731" si="60">IF(LEN(A668)=3,"是",IF(B668&lt;&gt;"",IF(SUM(C668:E668)&lt;&gt;0,"是","否"),"是"))</f>
        <v>是</v>
      </c>
      <c r="I668" s="558" t="str">
        <f t="shared" ref="I668:I731" si="61">IF(LEN(A668)=3,"类",IF(LEN(A668)=5,"款","项"))</f>
        <v>项</v>
      </c>
    </row>
    <row r="669" ht="34.9" customHeight="1" spans="1:9">
      <c r="A669" s="556" t="s">
        <v>1331</v>
      </c>
      <c r="B669" s="199" t="s">
        <v>1332</v>
      </c>
      <c r="C669" s="330">
        <v>15</v>
      </c>
      <c r="D669" s="330">
        <v>21</v>
      </c>
      <c r="E669" s="521">
        <v>-21</v>
      </c>
      <c r="F669" s="428">
        <f t="shared" si="58"/>
        <v>-2.4</v>
      </c>
      <c r="G669" s="428">
        <f t="shared" si="59"/>
        <v>-1</v>
      </c>
      <c r="H669" s="555" t="str">
        <f t="shared" si="60"/>
        <v>是</v>
      </c>
      <c r="I669" s="558" t="str">
        <f t="shared" si="61"/>
        <v>项</v>
      </c>
    </row>
    <row r="670" ht="34.9" customHeight="1" spans="1:9">
      <c r="A670" s="556" t="s">
        <v>1333</v>
      </c>
      <c r="B670" s="199" t="s">
        <v>1334</v>
      </c>
      <c r="C670" s="330">
        <f>SUM(C671:C672)</f>
        <v>40</v>
      </c>
      <c r="D670" s="330">
        <f>SUM(D671:D672)</f>
        <v>1</v>
      </c>
      <c r="E670" s="330">
        <f>SUM(E671:E672)</f>
        <v>21</v>
      </c>
      <c r="F670" s="428">
        <f t="shared" si="58"/>
        <v>-0.475</v>
      </c>
      <c r="G670" s="428">
        <f t="shared" si="59"/>
        <v>21</v>
      </c>
      <c r="H670" s="555" t="str">
        <f t="shared" si="60"/>
        <v>是</v>
      </c>
      <c r="I670" s="558" t="str">
        <f t="shared" si="61"/>
        <v>款</v>
      </c>
    </row>
    <row r="671" ht="34.9" customHeight="1" spans="1:9">
      <c r="A671" s="556" t="s">
        <v>1335</v>
      </c>
      <c r="B671" s="199" t="s">
        <v>1336</v>
      </c>
      <c r="C671" s="330">
        <v>40</v>
      </c>
      <c r="D671" s="330">
        <v>1</v>
      </c>
      <c r="E671" s="521">
        <v>21</v>
      </c>
      <c r="F671" s="428">
        <f t="shared" si="58"/>
        <v>-0.475</v>
      </c>
      <c r="G671" s="428">
        <f t="shared" si="59"/>
        <v>21</v>
      </c>
      <c r="H671" s="555" t="str">
        <f t="shared" si="60"/>
        <v>是</v>
      </c>
      <c r="I671" s="558" t="str">
        <f t="shared" si="61"/>
        <v>项</v>
      </c>
    </row>
    <row r="672" ht="34.9" customHeight="1" spans="1:9">
      <c r="A672" s="556" t="s">
        <v>1337</v>
      </c>
      <c r="B672" s="199" t="s">
        <v>1338</v>
      </c>
      <c r="C672" s="330"/>
      <c r="D672" s="330"/>
      <c r="E672" s="330">
        <v>0</v>
      </c>
      <c r="F672" s="428" t="str">
        <f t="shared" si="58"/>
        <v/>
      </c>
      <c r="G672" s="428" t="str">
        <f t="shared" si="59"/>
        <v/>
      </c>
      <c r="H672" s="555" t="str">
        <f t="shared" si="60"/>
        <v>否</v>
      </c>
      <c r="I672" s="558" t="str">
        <f t="shared" si="61"/>
        <v>项</v>
      </c>
    </row>
    <row r="673" ht="34.9" customHeight="1" spans="1:9">
      <c r="A673" s="556" t="s">
        <v>1339</v>
      </c>
      <c r="B673" s="199" t="s">
        <v>1340</v>
      </c>
      <c r="C673" s="330">
        <f>C674</f>
        <v>3</v>
      </c>
      <c r="D673" s="330">
        <f>D674</f>
        <v>605</v>
      </c>
      <c r="E673" s="330">
        <f>E674</f>
        <v>2</v>
      </c>
      <c r="F673" s="428">
        <f t="shared" si="58"/>
        <v>-0.333</v>
      </c>
      <c r="G673" s="428">
        <f t="shared" si="59"/>
        <v>0.003</v>
      </c>
      <c r="H673" s="555" t="str">
        <f t="shared" si="60"/>
        <v>是</v>
      </c>
      <c r="I673" s="558" t="str">
        <f t="shared" si="61"/>
        <v>款</v>
      </c>
    </row>
    <row r="674" ht="34.9" customHeight="1" spans="1:9">
      <c r="A674" s="568" t="s">
        <v>1341</v>
      </c>
      <c r="B674" s="199" t="s">
        <v>1342</v>
      </c>
      <c r="C674" s="330">
        <v>3</v>
      </c>
      <c r="D674" s="330">
        <v>605</v>
      </c>
      <c r="E674" s="521">
        <v>2</v>
      </c>
      <c r="F674" s="428">
        <f t="shared" si="58"/>
        <v>-0.333</v>
      </c>
      <c r="G674" s="428">
        <f t="shared" si="59"/>
        <v>0.003</v>
      </c>
      <c r="H674" s="555" t="str">
        <f t="shared" si="60"/>
        <v>是</v>
      </c>
      <c r="I674" s="558" t="str">
        <f t="shared" si="61"/>
        <v>项</v>
      </c>
    </row>
    <row r="675" ht="34.9" customHeight="1" spans="1:9">
      <c r="A675" s="349" t="s">
        <v>191</v>
      </c>
      <c r="B675" s="193" t="s">
        <v>192</v>
      </c>
      <c r="C675" s="330">
        <f>SUM(C676,C681,C696,C700,C712,C716,C721,C725,C729,C732,C741,C743,C749,C754)</f>
        <v>12029</v>
      </c>
      <c r="D675" s="330">
        <f>SUM(D676,D681,D696,D700,D712,D716,D721,D725,D729,D732,D741,D743,D749,D754)</f>
        <v>13357</v>
      </c>
      <c r="E675" s="330">
        <f>SUM(E676,E681,E696,E700,E712,E716,E721,E725,E729,E732,E741,E743,E749,E754)</f>
        <v>10287</v>
      </c>
      <c r="F675" s="428">
        <f t="shared" si="58"/>
        <v>-0.145</v>
      </c>
      <c r="G675" s="428">
        <f t="shared" si="59"/>
        <v>0.77</v>
      </c>
      <c r="H675" s="555" t="str">
        <f t="shared" si="60"/>
        <v>是</v>
      </c>
      <c r="I675" s="558" t="str">
        <f t="shared" si="61"/>
        <v>类</v>
      </c>
    </row>
    <row r="676" ht="34.9" customHeight="1" spans="1:9">
      <c r="A676" s="556" t="s">
        <v>1343</v>
      </c>
      <c r="B676" s="199" t="s">
        <v>1344</v>
      </c>
      <c r="C676" s="330">
        <f>SUM(C677:C680)</f>
        <v>611</v>
      </c>
      <c r="D676" s="330">
        <f>SUM(D677:D680)</f>
        <v>772</v>
      </c>
      <c r="E676" s="330">
        <f>SUM(E677:E680)</f>
        <v>390</v>
      </c>
      <c r="F676" s="428">
        <f t="shared" si="58"/>
        <v>-0.362</v>
      </c>
      <c r="G676" s="428">
        <f t="shared" si="59"/>
        <v>0.505</v>
      </c>
      <c r="H676" s="555" t="str">
        <f t="shared" si="60"/>
        <v>是</v>
      </c>
      <c r="I676" s="558" t="str">
        <f t="shared" si="61"/>
        <v>款</v>
      </c>
    </row>
    <row r="677" ht="34.9" customHeight="1" spans="1:9">
      <c r="A677" s="556" t="s">
        <v>1345</v>
      </c>
      <c r="B677" s="199" t="s">
        <v>249</v>
      </c>
      <c r="C677" s="330">
        <v>530</v>
      </c>
      <c r="D677" s="330">
        <v>556</v>
      </c>
      <c r="E677" s="521">
        <v>488</v>
      </c>
      <c r="F677" s="428">
        <f t="shared" si="58"/>
        <v>-0.079</v>
      </c>
      <c r="G677" s="428">
        <f t="shared" si="59"/>
        <v>0.878</v>
      </c>
      <c r="H677" s="555" t="str">
        <f t="shared" si="60"/>
        <v>是</v>
      </c>
      <c r="I677" s="558" t="str">
        <f t="shared" si="61"/>
        <v>项</v>
      </c>
    </row>
    <row r="678" ht="34.9" customHeight="1" spans="1:9">
      <c r="A678" s="556" t="s">
        <v>1346</v>
      </c>
      <c r="B678" s="199" t="s">
        <v>251</v>
      </c>
      <c r="C678" s="330">
        <v>46</v>
      </c>
      <c r="D678" s="330">
        <v>50</v>
      </c>
      <c r="E678" s="521">
        <v>-46</v>
      </c>
      <c r="F678" s="428">
        <f t="shared" si="58"/>
        <v>-2</v>
      </c>
      <c r="G678" s="428">
        <f t="shared" si="59"/>
        <v>-0.92</v>
      </c>
      <c r="H678" s="555" t="str">
        <f t="shared" si="60"/>
        <v>是</v>
      </c>
      <c r="I678" s="558" t="str">
        <f t="shared" si="61"/>
        <v>项</v>
      </c>
    </row>
    <row r="679" ht="34.9" customHeight="1" spans="1:9">
      <c r="A679" s="556" t="s">
        <v>1347</v>
      </c>
      <c r="B679" s="199" t="s">
        <v>253</v>
      </c>
      <c r="C679" s="330">
        <v>0</v>
      </c>
      <c r="D679" s="330"/>
      <c r="E679" s="521"/>
      <c r="F679" s="428" t="str">
        <f t="shared" si="58"/>
        <v/>
      </c>
      <c r="G679" s="428" t="str">
        <f t="shared" si="59"/>
        <v/>
      </c>
      <c r="H679" s="555" t="str">
        <f t="shared" si="60"/>
        <v>否</v>
      </c>
      <c r="I679" s="558" t="str">
        <f t="shared" si="61"/>
        <v>项</v>
      </c>
    </row>
    <row r="680" ht="34.9" customHeight="1" spans="1:9">
      <c r="A680" s="556" t="s">
        <v>1348</v>
      </c>
      <c r="B680" s="199" t="s">
        <v>1349</v>
      </c>
      <c r="C680" s="330">
        <v>35</v>
      </c>
      <c r="D680" s="330">
        <v>166</v>
      </c>
      <c r="E680" s="521">
        <v>-52</v>
      </c>
      <c r="F680" s="428">
        <f t="shared" si="58"/>
        <v>-2.486</v>
      </c>
      <c r="G680" s="428">
        <f t="shared" si="59"/>
        <v>-0.313</v>
      </c>
      <c r="H680" s="555" t="str">
        <f t="shared" si="60"/>
        <v>是</v>
      </c>
      <c r="I680" s="558" t="str">
        <f t="shared" si="61"/>
        <v>项</v>
      </c>
    </row>
    <row r="681" ht="34.9" customHeight="1" spans="1:9">
      <c r="A681" s="556" t="s">
        <v>1350</v>
      </c>
      <c r="B681" s="199" t="s">
        <v>1351</v>
      </c>
      <c r="C681" s="330">
        <f>SUM(C682:C695)</f>
        <v>2280</v>
      </c>
      <c r="D681" s="330">
        <f>SUM(D682:D695)</f>
        <v>1990</v>
      </c>
      <c r="E681" s="330">
        <f>SUM(E682:E695)</f>
        <v>1781</v>
      </c>
      <c r="F681" s="428">
        <f t="shared" si="58"/>
        <v>-0.219</v>
      </c>
      <c r="G681" s="428">
        <f t="shared" si="59"/>
        <v>0.895</v>
      </c>
      <c r="H681" s="555" t="str">
        <f t="shared" si="60"/>
        <v>是</v>
      </c>
      <c r="I681" s="558" t="str">
        <f t="shared" si="61"/>
        <v>款</v>
      </c>
    </row>
    <row r="682" ht="34.9" customHeight="1" spans="1:9">
      <c r="A682" s="556" t="s">
        <v>1352</v>
      </c>
      <c r="B682" s="199" t="s">
        <v>1353</v>
      </c>
      <c r="C682" s="330">
        <v>1313</v>
      </c>
      <c r="D682" s="330">
        <v>1296</v>
      </c>
      <c r="E682" s="521">
        <v>1320</v>
      </c>
      <c r="F682" s="428">
        <f t="shared" si="58"/>
        <v>0.005</v>
      </c>
      <c r="G682" s="428">
        <f t="shared" si="59"/>
        <v>1.019</v>
      </c>
      <c r="H682" s="555" t="str">
        <f t="shared" si="60"/>
        <v>是</v>
      </c>
      <c r="I682" s="558" t="str">
        <f t="shared" si="61"/>
        <v>项</v>
      </c>
    </row>
    <row r="683" ht="34.9" customHeight="1" spans="1:9">
      <c r="A683" s="556" t="s">
        <v>1354</v>
      </c>
      <c r="B683" s="199" t="s">
        <v>1355</v>
      </c>
      <c r="C683" s="330">
        <v>667</v>
      </c>
      <c r="D683" s="330">
        <v>658</v>
      </c>
      <c r="E683" s="521">
        <v>461</v>
      </c>
      <c r="F683" s="428">
        <f t="shared" si="58"/>
        <v>-0.309</v>
      </c>
      <c r="G683" s="428">
        <f t="shared" si="59"/>
        <v>0.701</v>
      </c>
      <c r="H683" s="555" t="str">
        <f t="shared" si="60"/>
        <v>是</v>
      </c>
      <c r="I683" s="558" t="str">
        <f t="shared" si="61"/>
        <v>项</v>
      </c>
    </row>
    <row r="684" ht="34.9" customHeight="1" spans="1:9">
      <c r="A684" s="556" t="s">
        <v>1356</v>
      </c>
      <c r="B684" s="199" t="s">
        <v>1357</v>
      </c>
      <c r="C684" s="330"/>
      <c r="D684" s="330"/>
      <c r="E684" s="330"/>
      <c r="F684" s="428" t="str">
        <f t="shared" si="58"/>
        <v/>
      </c>
      <c r="G684" s="428" t="str">
        <f t="shared" si="59"/>
        <v/>
      </c>
      <c r="H684" s="555" t="str">
        <f t="shared" si="60"/>
        <v>否</v>
      </c>
      <c r="I684" s="558" t="str">
        <f t="shared" si="61"/>
        <v>项</v>
      </c>
    </row>
    <row r="685" ht="34.9" customHeight="1" spans="1:9">
      <c r="A685" s="556" t="s">
        <v>1358</v>
      </c>
      <c r="B685" s="199" t="s">
        <v>1359</v>
      </c>
      <c r="C685" s="330"/>
      <c r="D685" s="330"/>
      <c r="E685" s="330"/>
      <c r="F685" s="428" t="str">
        <f t="shared" si="58"/>
        <v/>
      </c>
      <c r="G685" s="428" t="str">
        <f t="shared" si="59"/>
        <v/>
      </c>
      <c r="H685" s="555" t="str">
        <f t="shared" si="60"/>
        <v>否</v>
      </c>
      <c r="I685" s="558" t="str">
        <f t="shared" si="61"/>
        <v>项</v>
      </c>
    </row>
    <row r="686" ht="34.9" customHeight="1" spans="1:9">
      <c r="A686" s="556" t="s">
        <v>1360</v>
      </c>
      <c r="B686" s="199" t="s">
        <v>1361</v>
      </c>
      <c r="C686" s="330"/>
      <c r="D686" s="330"/>
      <c r="E686" s="330"/>
      <c r="F686" s="428" t="str">
        <f t="shared" si="58"/>
        <v/>
      </c>
      <c r="G686" s="428" t="str">
        <f t="shared" si="59"/>
        <v/>
      </c>
      <c r="H686" s="555" t="str">
        <f t="shared" si="60"/>
        <v>否</v>
      </c>
      <c r="I686" s="558" t="str">
        <f t="shared" si="61"/>
        <v>项</v>
      </c>
    </row>
    <row r="687" ht="34.9" customHeight="1" spans="1:9">
      <c r="A687" s="556" t="s">
        <v>1362</v>
      </c>
      <c r="B687" s="199" t="s">
        <v>1363</v>
      </c>
      <c r="C687" s="330"/>
      <c r="D687" s="330"/>
      <c r="E687" s="330"/>
      <c r="F687" s="428" t="str">
        <f t="shared" si="58"/>
        <v/>
      </c>
      <c r="G687" s="428" t="str">
        <f t="shared" si="59"/>
        <v/>
      </c>
      <c r="H687" s="555" t="str">
        <f t="shared" si="60"/>
        <v>否</v>
      </c>
      <c r="I687" s="558" t="str">
        <f t="shared" si="61"/>
        <v>项</v>
      </c>
    </row>
    <row r="688" ht="34.9" customHeight="1" spans="1:9">
      <c r="A688" s="556" t="s">
        <v>1364</v>
      </c>
      <c r="B688" s="199" t="s">
        <v>1365</v>
      </c>
      <c r="C688" s="330"/>
      <c r="D688" s="330"/>
      <c r="E688" s="330"/>
      <c r="F688" s="428" t="str">
        <f t="shared" si="58"/>
        <v/>
      </c>
      <c r="G688" s="428" t="str">
        <f t="shared" si="59"/>
        <v/>
      </c>
      <c r="H688" s="555" t="str">
        <f t="shared" si="60"/>
        <v>否</v>
      </c>
      <c r="I688" s="558" t="str">
        <f t="shared" si="61"/>
        <v>项</v>
      </c>
    </row>
    <row r="689" ht="34.9" customHeight="1" spans="1:9">
      <c r="A689" s="556" t="s">
        <v>1366</v>
      </c>
      <c r="B689" s="199" t="s">
        <v>1367</v>
      </c>
      <c r="C689" s="330"/>
      <c r="D689" s="330"/>
      <c r="E689" s="330"/>
      <c r="F689" s="428" t="str">
        <f t="shared" si="58"/>
        <v/>
      </c>
      <c r="G689" s="428" t="str">
        <f t="shared" si="59"/>
        <v/>
      </c>
      <c r="H689" s="555" t="str">
        <f t="shared" si="60"/>
        <v>否</v>
      </c>
      <c r="I689" s="558" t="str">
        <f t="shared" si="61"/>
        <v>项</v>
      </c>
    </row>
    <row r="690" ht="34.9" customHeight="1" spans="1:9">
      <c r="A690" s="556" t="s">
        <v>1368</v>
      </c>
      <c r="B690" s="199" t="s">
        <v>1369</v>
      </c>
      <c r="C690" s="330"/>
      <c r="D690" s="330"/>
      <c r="E690" s="330"/>
      <c r="F690" s="428" t="str">
        <f t="shared" si="58"/>
        <v/>
      </c>
      <c r="G690" s="428" t="str">
        <f t="shared" si="59"/>
        <v/>
      </c>
      <c r="H690" s="555" t="str">
        <f t="shared" si="60"/>
        <v>否</v>
      </c>
      <c r="I690" s="558" t="str">
        <f t="shared" si="61"/>
        <v>项</v>
      </c>
    </row>
    <row r="691" ht="34.9" customHeight="1" spans="1:9">
      <c r="A691" s="556" t="s">
        <v>1370</v>
      </c>
      <c r="B691" s="199" t="s">
        <v>1371</v>
      </c>
      <c r="C691" s="330"/>
      <c r="D691" s="330"/>
      <c r="E691" s="330"/>
      <c r="F691" s="428" t="str">
        <f t="shared" si="58"/>
        <v/>
      </c>
      <c r="G691" s="428" t="str">
        <f t="shared" si="59"/>
        <v/>
      </c>
      <c r="H691" s="555" t="str">
        <f t="shared" si="60"/>
        <v>否</v>
      </c>
      <c r="I691" s="558" t="str">
        <f t="shared" si="61"/>
        <v>项</v>
      </c>
    </row>
    <row r="692" ht="34.9" customHeight="1" spans="1:9">
      <c r="A692" s="556" t="s">
        <v>1372</v>
      </c>
      <c r="B692" s="199" t="s">
        <v>1373</v>
      </c>
      <c r="C692" s="330"/>
      <c r="D692" s="330"/>
      <c r="E692" s="330"/>
      <c r="F692" s="428" t="str">
        <f t="shared" si="58"/>
        <v/>
      </c>
      <c r="G692" s="428" t="str">
        <f t="shared" si="59"/>
        <v/>
      </c>
      <c r="H692" s="555" t="str">
        <f t="shared" si="60"/>
        <v>否</v>
      </c>
      <c r="I692" s="558" t="str">
        <f t="shared" si="61"/>
        <v>项</v>
      </c>
    </row>
    <row r="693" ht="34.9" customHeight="1" spans="1:9">
      <c r="A693" s="556" t="s">
        <v>1374</v>
      </c>
      <c r="B693" s="199" t="s">
        <v>1375</v>
      </c>
      <c r="C693" s="330"/>
      <c r="D693" s="330"/>
      <c r="E693" s="330"/>
      <c r="F693" s="428" t="str">
        <f t="shared" si="58"/>
        <v/>
      </c>
      <c r="G693" s="428" t="str">
        <f t="shared" si="59"/>
        <v/>
      </c>
      <c r="H693" s="555" t="str">
        <f t="shared" si="60"/>
        <v>否</v>
      </c>
      <c r="I693" s="558" t="str">
        <f t="shared" si="61"/>
        <v>项</v>
      </c>
    </row>
    <row r="694" ht="34.9" customHeight="1" spans="1:9">
      <c r="A694" s="556" t="s">
        <v>1376</v>
      </c>
      <c r="B694" s="204" t="s">
        <v>1377</v>
      </c>
      <c r="C694" s="330"/>
      <c r="D694" s="330"/>
      <c r="E694" s="330"/>
      <c r="F694" s="428" t="str">
        <f t="shared" si="58"/>
        <v/>
      </c>
      <c r="G694" s="428" t="str">
        <f t="shared" si="59"/>
        <v/>
      </c>
      <c r="H694" s="555" t="str">
        <f t="shared" si="60"/>
        <v>否</v>
      </c>
      <c r="I694" s="558" t="str">
        <f t="shared" si="61"/>
        <v>项</v>
      </c>
    </row>
    <row r="695" ht="34.9" customHeight="1" spans="1:9">
      <c r="A695" s="556" t="s">
        <v>1378</v>
      </c>
      <c r="B695" s="199" t="s">
        <v>1379</v>
      </c>
      <c r="C695" s="330">
        <v>300</v>
      </c>
      <c r="D695" s="330">
        <v>36</v>
      </c>
      <c r="E695" s="330"/>
      <c r="F695" s="428">
        <f t="shared" si="58"/>
        <v>-1</v>
      </c>
      <c r="G695" s="428">
        <f t="shared" si="59"/>
        <v>0</v>
      </c>
      <c r="H695" s="555" t="str">
        <f t="shared" si="60"/>
        <v>是</v>
      </c>
      <c r="I695" s="558" t="str">
        <f t="shared" si="61"/>
        <v>项</v>
      </c>
    </row>
    <row r="696" ht="34.9" customHeight="1" spans="1:9">
      <c r="A696" s="556" t="s">
        <v>1380</v>
      </c>
      <c r="B696" s="199" t="s">
        <v>1381</v>
      </c>
      <c r="C696" s="330">
        <f>SUM(C697:C699)</f>
        <v>1745</v>
      </c>
      <c r="D696" s="330">
        <f>SUM(D697:D699)</f>
        <v>2022</v>
      </c>
      <c r="E696" s="330">
        <f>SUM(E697:E699)</f>
        <v>1418</v>
      </c>
      <c r="F696" s="428">
        <f t="shared" si="58"/>
        <v>-0.187</v>
      </c>
      <c r="G696" s="428">
        <f t="shared" si="59"/>
        <v>0.701</v>
      </c>
      <c r="H696" s="555" t="str">
        <f t="shared" si="60"/>
        <v>是</v>
      </c>
      <c r="I696" s="558" t="str">
        <f t="shared" si="61"/>
        <v>款</v>
      </c>
    </row>
    <row r="697" ht="34.9" customHeight="1" spans="1:9">
      <c r="A697" s="556" t="s">
        <v>1382</v>
      </c>
      <c r="B697" s="199" t="s">
        <v>1383</v>
      </c>
      <c r="C697" s="330"/>
      <c r="D697" s="330"/>
      <c r="E697" s="521"/>
      <c r="F697" s="428" t="str">
        <f t="shared" si="58"/>
        <v/>
      </c>
      <c r="G697" s="428" t="str">
        <f t="shared" si="59"/>
        <v/>
      </c>
      <c r="H697" s="555" t="str">
        <f t="shared" si="60"/>
        <v>否</v>
      </c>
      <c r="I697" s="558" t="str">
        <f t="shared" si="61"/>
        <v>项</v>
      </c>
    </row>
    <row r="698" ht="34.9" customHeight="1" spans="1:9">
      <c r="A698" s="556" t="s">
        <v>1384</v>
      </c>
      <c r="B698" s="199" t="s">
        <v>1385</v>
      </c>
      <c r="C698" s="330">
        <v>1457</v>
      </c>
      <c r="D698" s="330">
        <v>1658</v>
      </c>
      <c r="E698" s="521">
        <v>1389</v>
      </c>
      <c r="F698" s="428">
        <f t="shared" si="58"/>
        <v>-0.047</v>
      </c>
      <c r="G698" s="428">
        <f t="shared" si="59"/>
        <v>0.838</v>
      </c>
      <c r="H698" s="555" t="str">
        <f t="shared" si="60"/>
        <v>是</v>
      </c>
      <c r="I698" s="558" t="str">
        <f t="shared" si="61"/>
        <v>项</v>
      </c>
    </row>
    <row r="699" ht="34.9" customHeight="1" spans="1:9">
      <c r="A699" s="556" t="s">
        <v>1386</v>
      </c>
      <c r="B699" s="199" t="s">
        <v>1387</v>
      </c>
      <c r="C699" s="330">
        <v>288</v>
      </c>
      <c r="D699" s="330">
        <v>364</v>
      </c>
      <c r="E699" s="521">
        <v>29</v>
      </c>
      <c r="F699" s="428">
        <f t="shared" si="58"/>
        <v>-0.899</v>
      </c>
      <c r="G699" s="428">
        <f t="shared" si="59"/>
        <v>0.08</v>
      </c>
      <c r="H699" s="555" t="str">
        <f t="shared" si="60"/>
        <v>是</v>
      </c>
      <c r="I699" s="558" t="str">
        <f t="shared" si="61"/>
        <v>项</v>
      </c>
    </row>
    <row r="700" ht="34.9" customHeight="1" spans="1:9">
      <c r="A700" s="556" t="s">
        <v>1388</v>
      </c>
      <c r="B700" s="199" t="s">
        <v>1389</v>
      </c>
      <c r="C700" s="330">
        <f>SUM(C701:C711)</f>
        <v>2528</v>
      </c>
      <c r="D700" s="330">
        <f>SUM(D701:D711)</f>
        <v>3396</v>
      </c>
      <c r="E700" s="330">
        <f>SUM(E701:E711)</f>
        <v>1731</v>
      </c>
      <c r="F700" s="428">
        <f t="shared" si="58"/>
        <v>-0.315</v>
      </c>
      <c r="G700" s="428">
        <f t="shared" si="59"/>
        <v>0.51</v>
      </c>
      <c r="H700" s="555" t="str">
        <f t="shared" si="60"/>
        <v>是</v>
      </c>
      <c r="I700" s="558" t="str">
        <f t="shared" si="61"/>
        <v>款</v>
      </c>
    </row>
    <row r="701" ht="34.9" customHeight="1" spans="1:9">
      <c r="A701" s="556" t="s">
        <v>1390</v>
      </c>
      <c r="B701" s="199" t="s">
        <v>1391</v>
      </c>
      <c r="C701" s="330">
        <v>390</v>
      </c>
      <c r="D701" s="330">
        <v>524</v>
      </c>
      <c r="E701" s="521">
        <v>307</v>
      </c>
      <c r="F701" s="428">
        <f t="shared" si="58"/>
        <v>-0.213</v>
      </c>
      <c r="G701" s="428">
        <f t="shared" si="59"/>
        <v>0.586</v>
      </c>
      <c r="H701" s="555" t="str">
        <f t="shared" si="60"/>
        <v>是</v>
      </c>
      <c r="I701" s="558" t="str">
        <f t="shared" si="61"/>
        <v>项</v>
      </c>
    </row>
    <row r="702" ht="34.9" customHeight="1" spans="1:9">
      <c r="A702" s="556" t="s">
        <v>1392</v>
      </c>
      <c r="B702" s="199" t="s">
        <v>1393</v>
      </c>
      <c r="C702" s="330">
        <v>157</v>
      </c>
      <c r="D702" s="330">
        <v>156</v>
      </c>
      <c r="E702" s="521">
        <v>120</v>
      </c>
      <c r="F702" s="428">
        <f t="shared" si="58"/>
        <v>-0.236</v>
      </c>
      <c r="G702" s="428">
        <f t="shared" si="59"/>
        <v>0.769</v>
      </c>
      <c r="H702" s="555" t="str">
        <f t="shared" si="60"/>
        <v>是</v>
      </c>
      <c r="I702" s="558" t="str">
        <f t="shared" si="61"/>
        <v>项</v>
      </c>
    </row>
    <row r="703" s="421" customFormat="1" ht="34.9" customHeight="1" spans="1:9">
      <c r="A703" s="556" t="s">
        <v>1394</v>
      </c>
      <c r="B703" s="199" t="s">
        <v>1395</v>
      </c>
      <c r="C703" s="330">
        <v>353</v>
      </c>
      <c r="D703" s="330">
        <v>389</v>
      </c>
      <c r="E703" s="521">
        <v>334</v>
      </c>
      <c r="F703" s="428">
        <f t="shared" si="58"/>
        <v>-0.054</v>
      </c>
      <c r="G703" s="428">
        <f t="shared" si="59"/>
        <v>0.859</v>
      </c>
      <c r="H703" s="555" t="str">
        <f t="shared" si="60"/>
        <v>是</v>
      </c>
      <c r="I703" s="558" t="str">
        <f t="shared" si="61"/>
        <v>项</v>
      </c>
    </row>
    <row r="704" ht="34.9" customHeight="1" spans="1:9">
      <c r="A704" s="556" t="s">
        <v>1396</v>
      </c>
      <c r="B704" s="199" t="s">
        <v>1397</v>
      </c>
      <c r="C704" s="330">
        <v>0</v>
      </c>
      <c r="D704" s="330"/>
      <c r="E704" s="521"/>
      <c r="F704" s="428" t="str">
        <f t="shared" si="58"/>
        <v/>
      </c>
      <c r="G704" s="428" t="str">
        <f t="shared" si="59"/>
        <v/>
      </c>
      <c r="H704" s="555" t="str">
        <f t="shared" si="60"/>
        <v>否</v>
      </c>
      <c r="I704" s="558" t="str">
        <f t="shared" si="61"/>
        <v>项</v>
      </c>
    </row>
    <row r="705" ht="34.9" customHeight="1" spans="1:9">
      <c r="A705" s="556" t="s">
        <v>1398</v>
      </c>
      <c r="B705" s="199" t="s">
        <v>1399</v>
      </c>
      <c r="C705" s="330">
        <v>0</v>
      </c>
      <c r="D705" s="330"/>
      <c r="E705" s="521">
        <v>-11</v>
      </c>
      <c r="F705" s="428" t="str">
        <f t="shared" si="58"/>
        <v/>
      </c>
      <c r="G705" s="428" t="str">
        <f t="shared" si="59"/>
        <v/>
      </c>
      <c r="H705" s="555" t="str">
        <f t="shared" si="60"/>
        <v>是</v>
      </c>
      <c r="I705" s="558" t="str">
        <f t="shared" si="61"/>
        <v>项</v>
      </c>
    </row>
    <row r="706" ht="34.9" customHeight="1" spans="1:9">
      <c r="A706" s="556" t="s">
        <v>1400</v>
      </c>
      <c r="B706" s="199" t="s">
        <v>1401</v>
      </c>
      <c r="C706" s="330">
        <v>0</v>
      </c>
      <c r="D706" s="330"/>
      <c r="E706" s="521"/>
      <c r="F706" s="428" t="str">
        <f t="shared" si="58"/>
        <v/>
      </c>
      <c r="G706" s="428" t="str">
        <f t="shared" si="59"/>
        <v/>
      </c>
      <c r="H706" s="555" t="str">
        <f t="shared" si="60"/>
        <v>否</v>
      </c>
      <c r="I706" s="558" t="str">
        <f t="shared" si="61"/>
        <v>项</v>
      </c>
    </row>
    <row r="707" ht="34.9" customHeight="1" spans="1:9">
      <c r="A707" s="556" t="s">
        <v>1402</v>
      </c>
      <c r="B707" s="199" t="s">
        <v>1403</v>
      </c>
      <c r="C707" s="524">
        <v>0</v>
      </c>
      <c r="D707" s="330"/>
      <c r="E707" s="521"/>
      <c r="F707" s="428" t="str">
        <f t="shared" si="58"/>
        <v/>
      </c>
      <c r="G707" s="428" t="str">
        <f t="shared" si="59"/>
        <v/>
      </c>
      <c r="H707" s="555" t="str">
        <f t="shared" si="60"/>
        <v>否</v>
      </c>
      <c r="I707" s="558" t="str">
        <f t="shared" si="61"/>
        <v>项</v>
      </c>
    </row>
    <row r="708" ht="34.9" customHeight="1" spans="1:9">
      <c r="A708" s="556" t="s">
        <v>1404</v>
      </c>
      <c r="B708" s="199" t="s">
        <v>1405</v>
      </c>
      <c r="C708" s="330">
        <v>879</v>
      </c>
      <c r="D708" s="330">
        <v>922</v>
      </c>
      <c r="E708" s="521">
        <v>947</v>
      </c>
      <c r="F708" s="428">
        <f t="shared" si="58"/>
        <v>0.077</v>
      </c>
      <c r="G708" s="428">
        <f t="shared" si="59"/>
        <v>1.027</v>
      </c>
      <c r="H708" s="555" t="str">
        <f t="shared" si="60"/>
        <v>是</v>
      </c>
      <c r="I708" s="558" t="str">
        <f t="shared" si="61"/>
        <v>项</v>
      </c>
    </row>
    <row r="709" ht="34.9" customHeight="1" spans="1:9">
      <c r="A709" s="556" t="s">
        <v>1406</v>
      </c>
      <c r="B709" s="199" t="s">
        <v>1407</v>
      </c>
      <c r="C709" s="520">
        <v>309</v>
      </c>
      <c r="D709" s="330">
        <v>875</v>
      </c>
      <c r="E709" s="521">
        <v>80</v>
      </c>
      <c r="F709" s="428">
        <f t="shared" si="58"/>
        <v>-0.741</v>
      </c>
      <c r="G709" s="428">
        <f t="shared" si="59"/>
        <v>0.091</v>
      </c>
      <c r="H709" s="555" t="str">
        <f t="shared" si="60"/>
        <v>是</v>
      </c>
      <c r="I709" s="558" t="str">
        <f t="shared" si="61"/>
        <v>项</v>
      </c>
    </row>
    <row r="710" ht="34.9" customHeight="1" spans="1:9">
      <c r="A710" s="556" t="s">
        <v>1408</v>
      </c>
      <c r="B710" s="199" t="s">
        <v>1409</v>
      </c>
      <c r="C710" s="330">
        <v>440</v>
      </c>
      <c r="D710" s="330">
        <v>530</v>
      </c>
      <c r="E710" s="521">
        <v>-2</v>
      </c>
      <c r="F710" s="428">
        <f t="shared" ref="F710:F773" si="62">IF(C710&lt;&gt;0,E710/C710-1,"")</f>
        <v>-1.005</v>
      </c>
      <c r="G710" s="428">
        <f t="shared" ref="G710:G773" si="63">IF(D710&lt;&gt;0,E710/D710,"")</f>
        <v>-0.004</v>
      </c>
      <c r="H710" s="555" t="str">
        <f t="shared" si="60"/>
        <v>是</v>
      </c>
      <c r="I710" s="558" t="str">
        <f t="shared" si="61"/>
        <v>项</v>
      </c>
    </row>
    <row r="711" ht="34.9" customHeight="1" spans="1:9">
      <c r="A711" s="556">
        <v>2100499</v>
      </c>
      <c r="B711" s="199" t="s">
        <v>1410</v>
      </c>
      <c r="C711" s="330">
        <v>0</v>
      </c>
      <c r="D711" s="330"/>
      <c r="E711" s="521">
        <v>-44</v>
      </c>
      <c r="F711" s="428" t="str">
        <f t="shared" si="62"/>
        <v/>
      </c>
      <c r="G711" s="428" t="str">
        <f t="shared" si="63"/>
        <v/>
      </c>
      <c r="H711" s="555" t="str">
        <f t="shared" si="60"/>
        <v>是</v>
      </c>
      <c r="I711" s="558" t="str">
        <f t="shared" si="61"/>
        <v>项</v>
      </c>
    </row>
    <row r="712" ht="34.9" customHeight="1" spans="1:9">
      <c r="A712" s="556" t="s">
        <v>1411</v>
      </c>
      <c r="B712" s="199" t="s">
        <v>1412</v>
      </c>
      <c r="C712" s="330">
        <f>SUM(C713:C715)</f>
        <v>388</v>
      </c>
      <c r="D712" s="330">
        <f>SUM(D713:D715)</f>
        <v>429</v>
      </c>
      <c r="E712" s="330">
        <f>SUM(E713:E715)</f>
        <v>380</v>
      </c>
      <c r="F712" s="428">
        <f t="shared" si="62"/>
        <v>-0.021</v>
      </c>
      <c r="G712" s="428">
        <f t="shared" si="63"/>
        <v>0.886</v>
      </c>
      <c r="H712" s="555" t="str">
        <f t="shared" si="60"/>
        <v>是</v>
      </c>
      <c r="I712" s="558" t="str">
        <f t="shared" si="61"/>
        <v>款</v>
      </c>
    </row>
    <row r="713" ht="34.9" customHeight="1" spans="1:9">
      <c r="A713" s="556" t="s">
        <v>1413</v>
      </c>
      <c r="B713" s="199" t="s">
        <v>1414</v>
      </c>
      <c r="C713" s="330">
        <v>0</v>
      </c>
      <c r="D713" s="330"/>
      <c r="E713" s="521"/>
      <c r="F713" s="428" t="str">
        <f t="shared" si="62"/>
        <v/>
      </c>
      <c r="G713" s="428" t="str">
        <f t="shared" si="63"/>
        <v/>
      </c>
      <c r="H713" s="555" t="str">
        <f t="shared" si="60"/>
        <v>否</v>
      </c>
      <c r="I713" s="558" t="str">
        <f t="shared" si="61"/>
        <v>项</v>
      </c>
    </row>
    <row r="714" ht="34.9" customHeight="1" spans="1:9">
      <c r="A714" s="556" t="s">
        <v>1415</v>
      </c>
      <c r="B714" s="199" t="s">
        <v>1416</v>
      </c>
      <c r="C714" s="330">
        <v>19</v>
      </c>
      <c r="D714" s="330">
        <v>333</v>
      </c>
      <c r="E714" s="521">
        <v>60</v>
      </c>
      <c r="F714" s="428">
        <f t="shared" si="62"/>
        <v>2.158</v>
      </c>
      <c r="G714" s="428">
        <f t="shared" si="63"/>
        <v>0.18</v>
      </c>
      <c r="H714" s="555" t="str">
        <f t="shared" si="60"/>
        <v>是</v>
      </c>
      <c r="I714" s="558" t="str">
        <f t="shared" si="61"/>
        <v>项</v>
      </c>
    </row>
    <row r="715" ht="34.9" customHeight="1" spans="1:9">
      <c r="A715" s="556" t="s">
        <v>1417</v>
      </c>
      <c r="B715" s="199" t="s">
        <v>1418</v>
      </c>
      <c r="C715" s="330">
        <v>369</v>
      </c>
      <c r="D715" s="330">
        <v>96</v>
      </c>
      <c r="E715" s="521">
        <v>320</v>
      </c>
      <c r="F715" s="428">
        <f t="shared" si="62"/>
        <v>-0.133</v>
      </c>
      <c r="G715" s="428">
        <f t="shared" si="63"/>
        <v>3.333</v>
      </c>
      <c r="H715" s="555" t="str">
        <f t="shared" si="60"/>
        <v>是</v>
      </c>
      <c r="I715" s="558" t="str">
        <f t="shared" si="61"/>
        <v>项</v>
      </c>
    </row>
    <row r="716" ht="34.9" customHeight="1" spans="1:9">
      <c r="A716" s="556" t="s">
        <v>1419</v>
      </c>
      <c r="B716" s="199" t="s">
        <v>1420</v>
      </c>
      <c r="C716" s="330">
        <f>SUM(C717:C720)</f>
        <v>3389</v>
      </c>
      <c r="D716" s="330">
        <f>SUM(D717:D720)</f>
        <v>3903</v>
      </c>
      <c r="E716" s="330">
        <f>SUM(E717:E720)</f>
        <v>3684</v>
      </c>
      <c r="F716" s="428">
        <f t="shared" si="62"/>
        <v>0.087</v>
      </c>
      <c r="G716" s="428">
        <f t="shared" si="63"/>
        <v>0.944</v>
      </c>
      <c r="H716" s="555" t="str">
        <f t="shared" si="60"/>
        <v>是</v>
      </c>
      <c r="I716" s="558" t="str">
        <f t="shared" si="61"/>
        <v>款</v>
      </c>
    </row>
    <row r="717" ht="34.9" customHeight="1" spans="1:9">
      <c r="A717" s="556" t="s">
        <v>1421</v>
      </c>
      <c r="B717" s="199" t="s">
        <v>1422</v>
      </c>
      <c r="C717" s="330">
        <v>699</v>
      </c>
      <c r="D717" s="330">
        <v>1120</v>
      </c>
      <c r="E717" s="521">
        <v>720</v>
      </c>
      <c r="F717" s="428">
        <f t="shared" si="62"/>
        <v>0.03</v>
      </c>
      <c r="G717" s="428">
        <f t="shared" si="63"/>
        <v>0.643</v>
      </c>
      <c r="H717" s="555" t="str">
        <f t="shared" si="60"/>
        <v>是</v>
      </c>
      <c r="I717" s="558" t="str">
        <f t="shared" si="61"/>
        <v>项</v>
      </c>
    </row>
    <row r="718" ht="34.9" customHeight="1" spans="1:9">
      <c r="A718" s="556" t="s">
        <v>1423</v>
      </c>
      <c r="B718" s="199" t="s">
        <v>1424</v>
      </c>
      <c r="C718" s="330">
        <v>1169</v>
      </c>
      <c r="D718" s="330">
        <v>1296</v>
      </c>
      <c r="E718" s="521">
        <v>1230</v>
      </c>
      <c r="F718" s="428">
        <f t="shared" si="62"/>
        <v>0.052</v>
      </c>
      <c r="G718" s="428">
        <f t="shared" si="63"/>
        <v>0.949</v>
      </c>
      <c r="H718" s="555" t="str">
        <f t="shared" si="60"/>
        <v>是</v>
      </c>
      <c r="I718" s="558" t="str">
        <f t="shared" si="61"/>
        <v>项</v>
      </c>
    </row>
    <row r="719" ht="34.9" customHeight="1" spans="1:9">
      <c r="A719" s="556" t="s">
        <v>1425</v>
      </c>
      <c r="B719" s="199" t="s">
        <v>1426</v>
      </c>
      <c r="C719" s="330">
        <v>1418</v>
      </c>
      <c r="D719" s="330">
        <v>1312</v>
      </c>
      <c r="E719" s="521">
        <v>1598</v>
      </c>
      <c r="F719" s="428">
        <f t="shared" si="62"/>
        <v>0.127</v>
      </c>
      <c r="G719" s="428">
        <f t="shared" si="63"/>
        <v>1.218</v>
      </c>
      <c r="H719" s="555" t="str">
        <f t="shared" si="60"/>
        <v>是</v>
      </c>
      <c r="I719" s="558" t="str">
        <f t="shared" si="61"/>
        <v>项</v>
      </c>
    </row>
    <row r="720" ht="34.9" customHeight="1" spans="1:9">
      <c r="A720" s="556" t="s">
        <v>1427</v>
      </c>
      <c r="B720" s="199" t="s">
        <v>1428</v>
      </c>
      <c r="C720" s="330">
        <v>103</v>
      </c>
      <c r="D720" s="330">
        <v>175</v>
      </c>
      <c r="E720" s="521">
        <v>136</v>
      </c>
      <c r="F720" s="428">
        <f t="shared" si="62"/>
        <v>0.32</v>
      </c>
      <c r="G720" s="428">
        <f t="shared" si="63"/>
        <v>0.777</v>
      </c>
      <c r="H720" s="555" t="str">
        <f t="shared" si="60"/>
        <v>是</v>
      </c>
      <c r="I720" s="558" t="str">
        <f t="shared" si="61"/>
        <v>项</v>
      </c>
    </row>
    <row r="721" ht="34.9" customHeight="1" spans="1:9">
      <c r="A721" s="556" t="s">
        <v>1429</v>
      </c>
      <c r="B721" s="199" t="s">
        <v>1430</v>
      </c>
      <c r="C721" s="330">
        <f>SUM(C722:C724)</f>
        <v>177</v>
      </c>
      <c r="D721" s="330">
        <f>SUM(D722:D724)</f>
        <v>197</v>
      </c>
      <c r="E721" s="330">
        <f>SUM(E722:E724)</f>
        <v>178</v>
      </c>
      <c r="F721" s="428">
        <f t="shared" si="62"/>
        <v>0.006</v>
      </c>
      <c r="G721" s="428">
        <f t="shared" si="63"/>
        <v>0.904</v>
      </c>
      <c r="H721" s="555" t="str">
        <f t="shared" si="60"/>
        <v>是</v>
      </c>
      <c r="I721" s="558" t="str">
        <f t="shared" si="61"/>
        <v>款</v>
      </c>
    </row>
    <row r="722" ht="34.9" customHeight="1" spans="1:9">
      <c r="A722" s="556" t="s">
        <v>1431</v>
      </c>
      <c r="B722" s="199" t="s">
        <v>1432</v>
      </c>
      <c r="C722" s="330">
        <v>0</v>
      </c>
      <c r="D722" s="330">
        <v>5</v>
      </c>
      <c r="E722" s="330">
        <v>0</v>
      </c>
      <c r="F722" s="428" t="str">
        <f t="shared" si="62"/>
        <v/>
      </c>
      <c r="G722" s="428">
        <f t="shared" si="63"/>
        <v>0</v>
      </c>
      <c r="H722" s="555" t="str">
        <f t="shared" si="60"/>
        <v>是</v>
      </c>
      <c r="I722" s="558" t="str">
        <f t="shared" si="61"/>
        <v>项</v>
      </c>
    </row>
    <row r="723" ht="34.9" customHeight="1" spans="1:9">
      <c r="A723" s="556" t="s">
        <v>1433</v>
      </c>
      <c r="B723" s="199" t="s">
        <v>1434</v>
      </c>
      <c r="C723" s="330">
        <v>177</v>
      </c>
      <c r="D723" s="330">
        <v>192</v>
      </c>
      <c r="E723" s="521">
        <v>178</v>
      </c>
      <c r="F723" s="428">
        <f t="shared" si="62"/>
        <v>0.006</v>
      </c>
      <c r="G723" s="428">
        <f t="shared" si="63"/>
        <v>0.927</v>
      </c>
      <c r="H723" s="555" t="str">
        <f t="shared" si="60"/>
        <v>是</v>
      </c>
      <c r="I723" s="558" t="str">
        <f t="shared" si="61"/>
        <v>项</v>
      </c>
    </row>
    <row r="724" ht="34.9" customHeight="1" spans="1:9">
      <c r="A724" s="556" t="s">
        <v>1435</v>
      </c>
      <c r="B724" s="199" t="s">
        <v>1436</v>
      </c>
      <c r="C724" s="330"/>
      <c r="D724" s="330"/>
      <c r="E724" s="330">
        <v>0</v>
      </c>
      <c r="F724" s="428" t="str">
        <f t="shared" si="62"/>
        <v/>
      </c>
      <c r="G724" s="428" t="str">
        <f t="shared" si="63"/>
        <v/>
      </c>
      <c r="H724" s="555" t="str">
        <f t="shared" si="60"/>
        <v>否</v>
      </c>
      <c r="I724" s="558" t="str">
        <f t="shared" si="61"/>
        <v>项</v>
      </c>
    </row>
    <row r="725" ht="34.9" customHeight="1" spans="1:9">
      <c r="A725" s="556" t="s">
        <v>1437</v>
      </c>
      <c r="B725" s="199" t="s">
        <v>1438</v>
      </c>
      <c r="C725" s="330">
        <f>SUM(C726:C728)</f>
        <v>359</v>
      </c>
      <c r="D725" s="330">
        <f>SUM(D726:D728)</f>
        <v>109</v>
      </c>
      <c r="E725" s="330">
        <f>SUM(E726:E728)</f>
        <v>57</v>
      </c>
      <c r="F725" s="428">
        <f t="shared" si="62"/>
        <v>-0.841</v>
      </c>
      <c r="G725" s="428">
        <f t="shared" si="63"/>
        <v>0.523</v>
      </c>
      <c r="H725" s="555" t="str">
        <f t="shared" si="60"/>
        <v>是</v>
      </c>
      <c r="I725" s="558" t="str">
        <f t="shared" si="61"/>
        <v>款</v>
      </c>
    </row>
    <row r="726" ht="34.9" customHeight="1" spans="1:9">
      <c r="A726" s="556" t="s">
        <v>1439</v>
      </c>
      <c r="B726" s="199" t="s">
        <v>1440</v>
      </c>
      <c r="C726" s="330">
        <v>359</v>
      </c>
      <c r="D726" s="330">
        <v>109</v>
      </c>
      <c r="E726" s="521">
        <v>57</v>
      </c>
      <c r="F726" s="428">
        <f t="shared" si="62"/>
        <v>-0.841</v>
      </c>
      <c r="G726" s="428">
        <f t="shared" si="63"/>
        <v>0.523</v>
      </c>
      <c r="H726" s="555" t="str">
        <f t="shared" si="60"/>
        <v>是</v>
      </c>
      <c r="I726" s="558" t="str">
        <f t="shared" si="61"/>
        <v>项</v>
      </c>
    </row>
    <row r="727" ht="34.9" customHeight="1" spans="1:9">
      <c r="A727" s="556" t="s">
        <v>1441</v>
      </c>
      <c r="B727" s="199" t="s">
        <v>1442</v>
      </c>
      <c r="C727" s="330">
        <v>0</v>
      </c>
      <c r="D727" s="330"/>
      <c r="E727" s="330">
        <v>0</v>
      </c>
      <c r="F727" s="428" t="str">
        <f t="shared" si="62"/>
        <v/>
      </c>
      <c r="G727" s="428" t="str">
        <f t="shared" si="63"/>
        <v/>
      </c>
      <c r="H727" s="555" t="str">
        <f t="shared" si="60"/>
        <v>否</v>
      </c>
      <c r="I727" s="558" t="str">
        <f t="shared" si="61"/>
        <v>项</v>
      </c>
    </row>
    <row r="728" ht="34.9" customHeight="1" spans="1:9">
      <c r="A728" s="556" t="s">
        <v>1443</v>
      </c>
      <c r="B728" s="199" t="s">
        <v>1444</v>
      </c>
      <c r="C728" s="330">
        <v>0</v>
      </c>
      <c r="D728" s="330"/>
      <c r="E728" s="330">
        <v>0</v>
      </c>
      <c r="F728" s="428" t="str">
        <f t="shared" si="62"/>
        <v/>
      </c>
      <c r="G728" s="428" t="str">
        <f t="shared" si="63"/>
        <v/>
      </c>
      <c r="H728" s="555" t="str">
        <f t="shared" si="60"/>
        <v>否</v>
      </c>
      <c r="I728" s="558" t="str">
        <f t="shared" si="61"/>
        <v>项</v>
      </c>
    </row>
    <row r="729" ht="34.9" customHeight="1" spans="1:9">
      <c r="A729" s="556" t="s">
        <v>1445</v>
      </c>
      <c r="B729" s="199" t="s">
        <v>1446</v>
      </c>
      <c r="C729" s="330">
        <f>SUM(C730:C731)</f>
        <v>48</v>
      </c>
      <c r="D729" s="330">
        <f>SUM(D730:D731)</f>
        <v>12</v>
      </c>
      <c r="E729" s="330">
        <f>SUM(E730:E731)</f>
        <v>3</v>
      </c>
      <c r="F729" s="428">
        <f t="shared" si="62"/>
        <v>-0.938</v>
      </c>
      <c r="G729" s="428">
        <f t="shared" si="63"/>
        <v>0.25</v>
      </c>
      <c r="H729" s="555" t="str">
        <f t="shared" si="60"/>
        <v>是</v>
      </c>
      <c r="I729" s="558" t="str">
        <f t="shared" si="61"/>
        <v>款</v>
      </c>
    </row>
    <row r="730" ht="34.9" customHeight="1" spans="1:9">
      <c r="A730" s="556" t="s">
        <v>1447</v>
      </c>
      <c r="B730" s="199" t="s">
        <v>1448</v>
      </c>
      <c r="C730" s="330">
        <v>48</v>
      </c>
      <c r="D730" s="330">
        <v>12</v>
      </c>
      <c r="E730" s="521">
        <v>3</v>
      </c>
      <c r="F730" s="428">
        <f t="shared" si="62"/>
        <v>-0.938</v>
      </c>
      <c r="G730" s="428">
        <f t="shared" si="63"/>
        <v>0.25</v>
      </c>
      <c r="H730" s="555" t="str">
        <f t="shared" si="60"/>
        <v>是</v>
      </c>
      <c r="I730" s="558" t="str">
        <f t="shared" si="61"/>
        <v>项</v>
      </c>
    </row>
    <row r="731" ht="34.9" customHeight="1" spans="1:9">
      <c r="A731" s="556" t="s">
        <v>1449</v>
      </c>
      <c r="B731" s="199" t="s">
        <v>1450</v>
      </c>
      <c r="C731" s="330"/>
      <c r="D731" s="330"/>
      <c r="E731" s="330">
        <v>0</v>
      </c>
      <c r="F731" s="428" t="str">
        <f t="shared" si="62"/>
        <v/>
      </c>
      <c r="G731" s="428" t="str">
        <f t="shared" si="63"/>
        <v/>
      </c>
      <c r="H731" s="555" t="str">
        <f t="shared" si="60"/>
        <v>否</v>
      </c>
      <c r="I731" s="558" t="str">
        <f t="shared" si="61"/>
        <v>项</v>
      </c>
    </row>
    <row r="732" ht="34.9" customHeight="1" spans="1:9">
      <c r="A732" s="556" t="s">
        <v>1451</v>
      </c>
      <c r="B732" s="199" t="s">
        <v>1452</v>
      </c>
      <c r="C732" s="330">
        <f>SUM(C733:C740)</f>
        <v>296</v>
      </c>
      <c r="D732" s="330">
        <f>SUM(D733:D740)</f>
        <v>360</v>
      </c>
      <c r="E732" s="330">
        <f>SUM(E733:E740)</f>
        <v>210</v>
      </c>
      <c r="F732" s="428">
        <f t="shared" si="62"/>
        <v>-0.291</v>
      </c>
      <c r="G732" s="428">
        <f t="shared" si="63"/>
        <v>0.583</v>
      </c>
      <c r="H732" s="555" t="str">
        <f t="shared" ref="H732:H742" si="64">IF(LEN(A732)=3,"是",IF(B732&lt;&gt;"",IF(SUM(C732:E732)&lt;&gt;0,"是","否"),"是"))</f>
        <v>是</v>
      </c>
      <c r="I732" s="558" t="str">
        <f t="shared" ref="I732:I742" si="65">IF(LEN(A732)=3,"类",IF(LEN(A732)=5,"款","项"))</f>
        <v>款</v>
      </c>
    </row>
    <row r="733" ht="34.9" customHeight="1" spans="1:9">
      <c r="A733" s="556" t="s">
        <v>1453</v>
      </c>
      <c r="B733" s="199" t="s">
        <v>249</v>
      </c>
      <c r="C733" s="330">
        <v>247</v>
      </c>
      <c r="D733" s="330">
        <v>286</v>
      </c>
      <c r="E733" s="521">
        <v>191</v>
      </c>
      <c r="F733" s="428">
        <f t="shared" si="62"/>
        <v>-0.227</v>
      </c>
      <c r="G733" s="428">
        <f t="shared" si="63"/>
        <v>0.668</v>
      </c>
      <c r="H733" s="555" t="str">
        <f t="shared" si="64"/>
        <v>是</v>
      </c>
      <c r="I733" s="558" t="str">
        <f t="shared" si="65"/>
        <v>项</v>
      </c>
    </row>
    <row r="734" ht="34.9" customHeight="1" spans="1:9">
      <c r="A734" s="556" t="s">
        <v>1454</v>
      </c>
      <c r="B734" s="199" t="s">
        <v>251</v>
      </c>
      <c r="C734" s="330">
        <v>8</v>
      </c>
      <c r="D734" s="330">
        <v>8</v>
      </c>
      <c r="E734" s="521"/>
      <c r="F734" s="428">
        <f t="shared" si="62"/>
        <v>-1</v>
      </c>
      <c r="G734" s="428">
        <f t="shared" si="63"/>
        <v>0</v>
      </c>
      <c r="H734" s="555" t="str">
        <f t="shared" si="64"/>
        <v>是</v>
      </c>
      <c r="I734" s="558" t="str">
        <f t="shared" si="65"/>
        <v>项</v>
      </c>
    </row>
    <row r="735" ht="34.9" customHeight="1" spans="1:9">
      <c r="A735" s="556" t="s">
        <v>1455</v>
      </c>
      <c r="B735" s="199" t="s">
        <v>253</v>
      </c>
      <c r="C735" s="330">
        <v>0</v>
      </c>
      <c r="D735" s="330"/>
      <c r="E735" s="521"/>
      <c r="F735" s="428" t="str">
        <f t="shared" si="62"/>
        <v/>
      </c>
      <c r="G735" s="428" t="str">
        <f t="shared" si="63"/>
        <v/>
      </c>
      <c r="H735" s="555" t="str">
        <f t="shared" si="64"/>
        <v>否</v>
      </c>
      <c r="I735" s="558" t="str">
        <f t="shared" si="65"/>
        <v>项</v>
      </c>
    </row>
    <row r="736" ht="34.9" customHeight="1" spans="1:9">
      <c r="A736" s="556" t="s">
        <v>1456</v>
      </c>
      <c r="B736" s="199" t="s">
        <v>350</v>
      </c>
      <c r="C736" s="330">
        <v>16</v>
      </c>
      <c r="D736" s="330">
        <v>16</v>
      </c>
      <c r="E736" s="521">
        <v>8</v>
      </c>
      <c r="F736" s="428">
        <f t="shared" si="62"/>
        <v>-0.5</v>
      </c>
      <c r="G736" s="428">
        <f t="shared" si="63"/>
        <v>0.5</v>
      </c>
      <c r="H736" s="555" t="str">
        <f t="shared" si="64"/>
        <v>是</v>
      </c>
      <c r="I736" s="558" t="str">
        <f t="shared" si="65"/>
        <v>项</v>
      </c>
    </row>
    <row r="737" ht="34.9" customHeight="1" spans="1:9">
      <c r="A737" s="556" t="s">
        <v>1457</v>
      </c>
      <c r="B737" s="199" t="s">
        <v>1458</v>
      </c>
      <c r="C737" s="330">
        <v>25</v>
      </c>
      <c r="D737" s="330">
        <v>50</v>
      </c>
      <c r="E737" s="521">
        <v>11</v>
      </c>
      <c r="F737" s="428">
        <f t="shared" si="62"/>
        <v>-0.56</v>
      </c>
      <c r="G737" s="428">
        <f t="shared" si="63"/>
        <v>0.22</v>
      </c>
      <c r="H737" s="555" t="str">
        <f t="shared" si="64"/>
        <v>是</v>
      </c>
      <c r="I737" s="558" t="str">
        <f t="shared" si="65"/>
        <v>项</v>
      </c>
    </row>
    <row r="738" ht="34.9" customHeight="1" spans="1:9">
      <c r="A738" s="556" t="s">
        <v>1459</v>
      </c>
      <c r="B738" s="199" t="s">
        <v>1460</v>
      </c>
      <c r="C738" s="330">
        <v>0</v>
      </c>
      <c r="D738" s="203"/>
      <c r="E738" s="330">
        <v>0</v>
      </c>
      <c r="F738" s="428" t="str">
        <f t="shared" si="62"/>
        <v/>
      </c>
      <c r="G738" s="428" t="str">
        <f t="shared" si="63"/>
        <v/>
      </c>
      <c r="H738" s="555" t="str">
        <f t="shared" si="64"/>
        <v>否</v>
      </c>
      <c r="I738" s="558" t="str">
        <f t="shared" si="65"/>
        <v>项</v>
      </c>
    </row>
    <row r="739" ht="34.9" customHeight="1" spans="1:9">
      <c r="A739" s="556" t="s">
        <v>1461</v>
      </c>
      <c r="B739" s="199" t="s">
        <v>267</v>
      </c>
      <c r="C739" s="330">
        <v>0</v>
      </c>
      <c r="D739" s="203"/>
      <c r="E739" s="330">
        <v>0</v>
      </c>
      <c r="F739" s="428" t="str">
        <f t="shared" si="62"/>
        <v/>
      </c>
      <c r="G739" s="428" t="str">
        <f t="shared" si="63"/>
        <v/>
      </c>
      <c r="H739" s="555" t="str">
        <f t="shared" si="64"/>
        <v>否</v>
      </c>
      <c r="I739" s="558" t="str">
        <f t="shared" si="65"/>
        <v>项</v>
      </c>
    </row>
    <row r="740" ht="34.9" customHeight="1" spans="1:9">
      <c r="A740" s="556" t="s">
        <v>1462</v>
      </c>
      <c r="B740" s="199" t="s">
        <v>1463</v>
      </c>
      <c r="C740" s="330">
        <v>0</v>
      </c>
      <c r="D740" s="203"/>
      <c r="E740" s="330">
        <v>0</v>
      </c>
      <c r="F740" s="428" t="str">
        <f t="shared" si="62"/>
        <v/>
      </c>
      <c r="G740" s="428" t="str">
        <f t="shared" si="63"/>
        <v/>
      </c>
      <c r="H740" s="555" t="str">
        <f t="shared" si="64"/>
        <v>否</v>
      </c>
      <c r="I740" s="558" t="str">
        <f t="shared" si="65"/>
        <v>项</v>
      </c>
    </row>
    <row r="741" ht="34.9" customHeight="1" spans="1:9">
      <c r="A741" s="556" t="s">
        <v>1464</v>
      </c>
      <c r="B741" s="199" t="s">
        <v>1465</v>
      </c>
      <c r="C741" s="330">
        <f>SUM(C742)</f>
        <v>0</v>
      </c>
      <c r="D741" s="330">
        <f>SUM(D742)</f>
        <v>16</v>
      </c>
      <c r="E741" s="330">
        <f>SUM(E742)</f>
        <v>-2</v>
      </c>
      <c r="F741" s="428" t="str">
        <f t="shared" si="62"/>
        <v/>
      </c>
      <c r="G741" s="428">
        <f t="shared" si="63"/>
        <v>-0.125</v>
      </c>
      <c r="H741" s="555" t="str">
        <f t="shared" si="64"/>
        <v>是</v>
      </c>
      <c r="I741" s="558" t="str">
        <f t="shared" si="65"/>
        <v>款</v>
      </c>
    </row>
    <row r="742" ht="34.9" customHeight="1" spans="1:9">
      <c r="A742" s="556" t="s">
        <v>1466</v>
      </c>
      <c r="B742" s="199" t="s">
        <v>1467</v>
      </c>
      <c r="C742" s="330"/>
      <c r="D742" s="330">
        <v>16</v>
      </c>
      <c r="E742" s="521">
        <v>-2</v>
      </c>
      <c r="F742" s="428" t="str">
        <f t="shared" si="62"/>
        <v/>
      </c>
      <c r="G742" s="428">
        <f t="shared" si="63"/>
        <v>-0.125</v>
      </c>
      <c r="H742" s="555" t="str">
        <f t="shared" si="64"/>
        <v>是</v>
      </c>
      <c r="I742" s="558" t="str">
        <f t="shared" si="65"/>
        <v>项</v>
      </c>
    </row>
    <row r="743" ht="34.9" customHeight="1" spans="1:9">
      <c r="A743" s="556">
        <v>21017</v>
      </c>
      <c r="B743" s="199" t="s">
        <v>1468</v>
      </c>
      <c r="C743" s="330"/>
      <c r="D743" s="578"/>
      <c r="E743" s="330"/>
      <c r="F743" s="428" t="str">
        <f t="shared" si="62"/>
        <v/>
      </c>
      <c r="G743" s="428" t="str">
        <f t="shared" si="63"/>
        <v/>
      </c>
      <c r="H743" s="555"/>
      <c r="I743" s="558"/>
    </row>
    <row r="744" ht="34.9" customHeight="1" spans="1:9">
      <c r="A744" s="556">
        <v>2101701</v>
      </c>
      <c r="B744" s="199" t="s">
        <v>619</v>
      </c>
      <c r="C744" s="330"/>
      <c r="D744" s="330"/>
      <c r="E744" s="330"/>
      <c r="F744" s="428" t="str">
        <f t="shared" si="62"/>
        <v/>
      </c>
      <c r="G744" s="428" t="str">
        <f t="shared" si="63"/>
        <v/>
      </c>
      <c r="H744" s="555"/>
      <c r="I744" s="558"/>
    </row>
    <row r="745" ht="34.9" customHeight="1" spans="1:9">
      <c r="A745" s="556">
        <v>2101702</v>
      </c>
      <c r="B745" s="199" t="s">
        <v>620</v>
      </c>
      <c r="C745" s="330"/>
      <c r="D745" s="330"/>
      <c r="E745" s="330"/>
      <c r="F745" s="428" t="str">
        <f t="shared" si="62"/>
        <v/>
      </c>
      <c r="G745" s="428" t="str">
        <f t="shared" si="63"/>
        <v/>
      </c>
      <c r="H745" s="555"/>
      <c r="I745" s="558"/>
    </row>
    <row r="746" ht="34.9" customHeight="1" spans="1:9">
      <c r="A746" s="556">
        <v>2101703</v>
      </c>
      <c r="B746" s="199" t="s">
        <v>621</v>
      </c>
      <c r="C746" s="330"/>
      <c r="D746" s="330"/>
      <c r="E746" s="330"/>
      <c r="F746" s="428" t="str">
        <f t="shared" si="62"/>
        <v/>
      </c>
      <c r="G746" s="428" t="str">
        <f t="shared" si="63"/>
        <v/>
      </c>
      <c r="H746" s="555"/>
      <c r="I746" s="558"/>
    </row>
    <row r="747" ht="34.9" customHeight="1" spans="1:9">
      <c r="A747" s="556">
        <v>2101704</v>
      </c>
      <c r="B747" s="199" t="s">
        <v>1469</v>
      </c>
      <c r="C747" s="575"/>
      <c r="D747" s="330"/>
      <c r="E747" s="330"/>
      <c r="F747" s="428" t="str">
        <f t="shared" si="62"/>
        <v/>
      </c>
      <c r="G747" s="428" t="str">
        <f t="shared" si="63"/>
        <v/>
      </c>
      <c r="H747" s="555"/>
      <c r="I747" s="558"/>
    </row>
    <row r="748" ht="34.9" customHeight="1" spans="1:9">
      <c r="A748" s="556">
        <v>2101799</v>
      </c>
      <c r="B748" s="199" t="s">
        <v>1470</v>
      </c>
      <c r="C748" s="330"/>
      <c r="D748" s="330"/>
      <c r="E748" s="330"/>
      <c r="F748" s="428" t="str">
        <f t="shared" si="62"/>
        <v/>
      </c>
      <c r="G748" s="428" t="str">
        <f t="shared" si="63"/>
        <v/>
      </c>
      <c r="H748" s="555"/>
      <c r="I748" s="558"/>
    </row>
    <row r="749" ht="33" customHeight="1" spans="1:9">
      <c r="A749" s="556">
        <v>21018</v>
      </c>
      <c r="B749" s="199" t="s">
        <v>1471</v>
      </c>
      <c r="C749" s="330"/>
      <c r="D749" s="330"/>
      <c r="E749" s="330"/>
      <c r="F749" s="428" t="str">
        <f t="shared" si="62"/>
        <v/>
      </c>
      <c r="G749" s="428" t="str">
        <f t="shared" si="63"/>
        <v/>
      </c>
      <c r="H749" s="555"/>
      <c r="I749" s="558"/>
    </row>
    <row r="750" ht="34.9" customHeight="1" spans="1:9">
      <c r="A750" s="556">
        <v>2101801</v>
      </c>
      <c r="B750" s="199" t="s">
        <v>619</v>
      </c>
      <c r="C750" s="330"/>
      <c r="D750" s="330"/>
      <c r="E750" s="330"/>
      <c r="F750" s="428" t="str">
        <f t="shared" si="62"/>
        <v/>
      </c>
      <c r="G750" s="428" t="str">
        <f t="shared" si="63"/>
        <v/>
      </c>
      <c r="H750" s="555"/>
      <c r="I750" s="558"/>
    </row>
    <row r="751" ht="34.9" customHeight="1" spans="1:9">
      <c r="A751" s="556">
        <v>2101802</v>
      </c>
      <c r="B751" s="199" t="s">
        <v>620</v>
      </c>
      <c r="C751" s="330"/>
      <c r="D751" s="330"/>
      <c r="E751" s="330"/>
      <c r="F751" s="428" t="str">
        <f t="shared" si="62"/>
        <v/>
      </c>
      <c r="G751" s="428" t="str">
        <f t="shared" si="63"/>
        <v/>
      </c>
      <c r="H751" s="555"/>
      <c r="I751" s="558"/>
    </row>
    <row r="752" ht="34.9" customHeight="1" spans="1:9">
      <c r="A752" s="556">
        <v>2101803</v>
      </c>
      <c r="B752" s="199" t="s">
        <v>621</v>
      </c>
      <c r="C752" s="330"/>
      <c r="D752" s="330"/>
      <c r="E752" s="330"/>
      <c r="F752" s="428" t="str">
        <f t="shared" si="62"/>
        <v/>
      </c>
      <c r="G752" s="428" t="str">
        <f t="shared" si="63"/>
        <v/>
      </c>
      <c r="H752" s="555"/>
      <c r="I752" s="558"/>
    </row>
    <row r="753" ht="34.9" customHeight="1" spans="1:9">
      <c r="A753" s="556">
        <v>2101899</v>
      </c>
      <c r="B753" s="199" t="s">
        <v>1472</v>
      </c>
      <c r="C753" s="330"/>
      <c r="D753" s="330"/>
      <c r="E753" s="330"/>
      <c r="F753" s="428" t="str">
        <f t="shared" si="62"/>
        <v/>
      </c>
      <c r="G753" s="428" t="str">
        <f t="shared" si="63"/>
        <v/>
      </c>
      <c r="H753" s="555"/>
      <c r="I753" s="558"/>
    </row>
    <row r="754" ht="34.9" customHeight="1" spans="1:9">
      <c r="A754" s="556" t="s">
        <v>1473</v>
      </c>
      <c r="B754" s="199" t="s">
        <v>1474</v>
      </c>
      <c r="C754" s="330">
        <f>SUM(C755)</f>
        <v>208</v>
      </c>
      <c r="D754" s="330">
        <f>SUM(D755)</f>
        <v>151</v>
      </c>
      <c r="E754" s="330">
        <f>SUM(E755)</f>
        <v>457</v>
      </c>
      <c r="F754" s="428">
        <f t="shared" si="62"/>
        <v>1.197</v>
      </c>
      <c r="G754" s="428">
        <f t="shared" si="63"/>
        <v>3.026</v>
      </c>
      <c r="H754" s="555" t="str">
        <f t="shared" ref="H754:H793" si="66">IF(LEN(A754)=3,"是",IF(B754&lt;&gt;"",IF(SUM(C754:E754)&lt;&gt;0,"是","否"),"是"))</f>
        <v>是</v>
      </c>
      <c r="I754" s="558" t="str">
        <f t="shared" ref="I754:I793" si="67">IF(LEN(A754)=3,"类",IF(LEN(A754)=5,"款","项"))</f>
        <v>款</v>
      </c>
    </row>
    <row r="755" ht="34.9" customHeight="1" spans="1:9">
      <c r="A755" s="562">
        <v>2109999</v>
      </c>
      <c r="B755" s="199" t="s">
        <v>1475</v>
      </c>
      <c r="C755" s="330">
        <v>208</v>
      </c>
      <c r="D755" s="330">
        <v>151</v>
      </c>
      <c r="E755" s="521">
        <v>457</v>
      </c>
      <c r="F755" s="428">
        <f t="shared" si="62"/>
        <v>1.197</v>
      </c>
      <c r="G755" s="428">
        <f t="shared" si="63"/>
        <v>3.026</v>
      </c>
      <c r="H755" s="555" t="str">
        <f t="shared" si="66"/>
        <v>是</v>
      </c>
      <c r="I755" s="558" t="str">
        <f t="shared" si="67"/>
        <v>项</v>
      </c>
    </row>
    <row r="756" ht="34.9" customHeight="1" spans="1:9">
      <c r="A756" s="349" t="s">
        <v>193</v>
      </c>
      <c r="B756" s="193" t="s">
        <v>194</v>
      </c>
      <c r="C756" s="330">
        <f>C757+C767+C771+C780+C787+C794+C800+C803+C806+C808+C810+C816+C820+C818+C835</f>
        <v>4615</v>
      </c>
      <c r="D756" s="239">
        <f>SUM(D757,D767,D771,D780,D787,D794,D800,D803,D806,D808,D810,D816,D818,D820,D835)</f>
        <v>2191</v>
      </c>
      <c r="E756" s="330">
        <f>E757+E767+E771+E780+E787+E794+E800+E803+E806+E808+E810+E816+E818+E820+E831</f>
        <v>-301</v>
      </c>
      <c r="F756" s="428">
        <f t="shared" si="62"/>
        <v>-1.065</v>
      </c>
      <c r="G756" s="428">
        <f t="shared" si="63"/>
        <v>-0.137</v>
      </c>
      <c r="H756" s="555" t="str">
        <f t="shared" si="66"/>
        <v>是</v>
      </c>
      <c r="I756" s="558" t="str">
        <f t="shared" si="67"/>
        <v>类</v>
      </c>
    </row>
    <row r="757" ht="34.9" customHeight="1" spans="1:9">
      <c r="A757" s="556" t="s">
        <v>1476</v>
      </c>
      <c r="B757" s="199" t="s">
        <v>1477</v>
      </c>
      <c r="C757" s="330"/>
      <c r="D757" s="330">
        <f>SUM(D758:D766)</f>
        <v>13</v>
      </c>
      <c r="E757" s="330">
        <f>SUM(E758:E766)</f>
        <v>5</v>
      </c>
      <c r="F757" s="428" t="str">
        <f t="shared" si="62"/>
        <v/>
      </c>
      <c r="G757" s="428">
        <f t="shared" si="63"/>
        <v>0.385</v>
      </c>
      <c r="H757" s="555" t="str">
        <f t="shared" si="66"/>
        <v>是</v>
      </c>
      <c r="I757" s="558" t="str">
        <f t="shared" si="67"/>
        <v>款</v>
      </c>
    </row>
    <row r="758" ht="34.9" customHeight="1" spans="1:9">
      <c r="A758" s="556" t="s">
        <v>1478</v>
      </c>
      <c r="B758" s="199" t="s">
        <v>249</v>
      </c>
      <c r="C758" s="330"/>
      <c r="D758" s="330"/>
      <c r="E758" s="330">
        <v>0</v>
      </c>
      <c r="F758" s="428" t="str">
        <f t="shared" si="62"/>
        <v/>
      </c>
      <c r="G758" s="428" t="str">
        <f t="shared" si="63"/>
        <v/>
      </c>
      <c r="H758" s="555" t="str">
        <f t="shared" si="66"/>
        <v>否</v>
      </c>
      <c r="I758" s="558" t="str">
        <f t="shared" si="67"/>
        <v>项</v>
      </c>
    </row>
    <row r="759" ht="34.9" customHeight="1" spans="1:9">
      <c r="A759" s="556" t="s">
        <v>1479</v>
      </c>
      <c r="B759" s="199" t="s">
        <v>251</v>
      </c>
      <c r="C759" s="330"/>
      <c r="D759" s="330">
        <v>13</v>
      </c>
      <c r="E759" s="521">
        <v>5</v>
      </c>
      <c r="F759" s="428" t="str">
        <f t="shared" si="62"/>
        <v/>
      </c>
      <c r="G759" s="428">
        <f t="shared" si="63"/>
        <v>0.385</v>
      </c>
      <c r="H759" s="555" t="str">
        <f t="shared" si="66"/>
        <v>是</v>
      </c>
      <c r="I759" s="558" t="str">
        <f t="shared" si="67"/>
        <v>项</v>
      </c>
    </row>
    <row r="760" ht="34.9" customHeight="1" spans="1:9">
      <c r="A760" s="556" t="s">
        <v>1480</v>
      </c>
      <c r="B760" s="199" t="s">
        <v>253</v>
      </c>
      <c r="C760" s="330"/>
      <c r="D760" s="330"/>
      <c r="E760" s="330">
        <v>0</v>
      </c>
      <c r="F760" s="428" t="str">
        <f t="shared" si="62"/>
        <v/>
      </c>
      <c r="G760" s="428" t="str">
        <f t="shared" si="63"/>
        <v/>
      </c>
      <c r="H760" s="555" t="str">
        <f t="shared" si="66"/>
        <v>否</v>
      </c>
      <c r="I760" s="558" t="str">
        <f t="shared" si="67"/>
        <v>项</v>
      </c>
    </row>
    <row r="761" ht="34.9" customHeight="1" spans="1:9">
      <c r="A761" s="556" t="s">
        <v>1481</v>
      </c>
      <c r="B761" s="199" t="s">
        <v>1482</v>
      </c>
      <c r="C761" s="330"/>
      <c r="D761" s="330"/>
      <c r="E761" s="330">
        <v>0</v>
      </c>
      <c r="F761" s="428" t="str">
        <f t="shared" si="62"/>
        <v/>
      </c>
      <c r="G761" s="428" t="str">
        <f t="shared" si="63"/>
        <v/>
      </c>
      <c r="H761" s="555" t="str">
        <f t="shared" si="66"/>
        <v>否</v>
      </c>
      <c r="I761" s="558" t="str">
        <f t="shared" si="67"/>
        <v>项</v>
      </c>
    </row>
    <row r="762" ht="34.9" customHeight="1" spans="1:9">
      <c r="A762" s="556" t="s">
        <v>1483</v>
      </c>
      <c r="B762" s="199" t="s">
        <v>1484</v>
      </c>
      <c r="C762" s="330"/>
      <c r="D762" s="330"/>
      <c r="E762" s="330">
        <v>0</v>
      </c>
      <c r="F762" s="428" t="str">
        <f t="shared" si="62"/>
        <v/>
      </c>
      <c r="G762" s="428" t="str">
        <f t="shared" si="63"/>
        <v/>
      </c>
      <c r="H762" s="555" t="str">
        <f t="shared" si="66"/>
        <v>否</v>
      </c>
      <c r="I762" s="558" t="str">
        <f t="shared" si="67"/>
        <v>项</v>
      </c>
    </row>
    <row r="763" ht="34.9" customHeight="1" spans="1:9">
      <c r="A763" s="556" t="s">
        <v>1485</v>
      </c>
      <c r="B763" s="199" t="s">
        <v>1486</v>
      </c>
      <c r="C763" s="330"/>
      <c r="D763" s="330"/>
      <c r="E763" s="330">
        <v>0</v>
      </c>
      <c r="F763" s="428" t="str">
        <f t="shared" si="62"/>
        <v/>
      </c>
      <c r="G763" s="428" t="str">
        <f t="shared" si="63"/>
        <v/>
      </c>
      <c r="H763" s="555" t="str">
        <f t="shared" si="66"/>
        <v>否</v>
      </c>
      <c r="I763" s="558" t="str">
        <f t="shared" si="67"/>
        <v>项</v>
      </c>
    </row>
    <row r="764" ht="34.9" customHeight="1" spans="1:9">
      <c r="A764" s="556" t="s">
        <v>1487</v>
      </c>
      <c r="B764" s="199" t="s">
        <v>1488</v>
      </c>
      <c r="C764" s="330"/>
      <c r="D764" s="330"/>
      <c r="E764" s="330">
        <v>0</v>
      </c>
      <c r="F764" s="428" t="str">
        <f t="shared" si="62"/>
        <v/>
      </c>
      <c r="G764" s="428" t="str">
        <f t="shared" si="63"/>
        <v/>
      </c>
      <c r="H764" s="555" t="str">
        <f t="shared" si="66"/>
        <v>否</v>
      </c>
      <c r="I764" s="558" t="str">
        <f t="shared" si="67"/>
        <v>项</v>
      </c>
    </row>
    <row r="765" ht="34.9" customHeight="1" spans="1:9">
      <c r="A765" s="556" t="s">
        <v>1489</v>
      </c>
      <c r="B765" s="199" t="s">
        <v>1490</v>
      </c>
      <c r="C765" s="330"/>
      <c r="D765" s="330"/>
      <c r="E765" s="330">
        <v>0</v>
      </c>
      <c r="F765" s="428" t="str">
        <f t="shared" si="62"/>
        <v/>
      </c>
      <c r="G765" s="428" t="str">
        <f t="shared" si="63"/>
        <v/>
      </c>
      <c r="H765" s="555" t="str">
        <f t="shared" si="66"/>
        <v>否</v>
      </c>
      <c r="I765" s="558" t="str">
        <f t="shared" si="67"/>
        <v>项</v>
      </c>
    </row>
    <row r="766" ht="34.9" customHeight="1" spans="1:9">
      <c r="A766" s="556" t="s">
        <v>1491</v>
      </c>
      <c r="B766" s="199" t="s">
        <v>1492</v>
      </c>
      <c r="C766" s="330"/>
      <c r="D766" s="330"/>
      <c r="E766" s="330">
        <v>0</v>
      </c>
      <c r="F766" s="428" t="str">
        <f t="shared" si="62"/>
        <v/>
      </c>
      <c r="G766" s="428" t="str">
        <f t="shared" si="63"/>
        <v/>
      </c>
      <c r="H766" s="555" t="str">
        <f t="shared" si="66"/>
        <v>否</v>
      </c>
      <c r="I766" s="558" t="str">
        <f t="shared" si="67"/>
        <v>项</v>
      </c>
    </row>
    <row r="767" ht="34.9" customHeight="1" spans="1:9">
      <c r="A767" s="556" t="s">
        <v>1493</v>
      </c>
      <c r="B767" s="199" t="s">
        <v>1494</v>
      </c>
      <c r="C767" s="330">
        <f>SUM(C768:C770)</f>
        <v>3</v>
      </c>
      <c r="D767" s="330">
        <f>SUM(D768:D770)</f>
        <v>3</v>
      </c>
      <c r="E767" s="330">
        <f>SUM(E768:E770)</f>
        <v>0</v>
      </c>
      <c r="F767" s="428">
        <f t="shared" si="62"/>
        <v>-1</v>
      </c>
      <c r="G767" s="428">
        <f t="shared" si="63"/>
        <v>0</v>
      </c>
      <c r="H767" s="555" t="str">
        <f t="shared" si="66"/>
        <v>是</v>
      </c>
      <c r="I767" s="558" t="str">
        <f t="shared" si="67"/>
        <v>款</v>
      </c>
    </row>
    <row r="768" ht="34.9" customHeight="1" spans="1:9">
      <c r="A768" s="556" t="s">
        <v>1495</v>
      </c>
      <c r="B768" s="199" t="s">
        <v>1496</v>
      </c>
      <c r="C768" s="330"/>
      <c r="D768" s="330"/>
      <c r="E768" s="330">
        <v>0</v>
      </c>
      <c r="F768" s="428" t="str">
        <f t="shared" si="62"/>
        <v/>
      </c>
      <c r="G768" s="428" t="str">
        <f t="shared" si="63"/>
        <v/>
      </c>
      <c r="H768" s="555" t="str">
        <f t="shared" si="66"/>
        <v>否</v>
      </c>
      <c r="I768" s="558" t="str">
        <f t="shared" si="67"/>
        <v>项</v>
      </c>
    </row>
    <row r="769" ht="34.9" customHeight="1" spans="1:9">
      <c r="A769" s="556" t="s">
        <v>1497</v>
      </c>
      <c r="B769" s="199" t="s">
        <v>1498</v>
      </c>
      <c r="C769" s="330"/>
      <c r="D769" s="330"/>
      <c r="E769" s="330">
        <v>0</v>
      </c>
      <c r="F769" s="428" t="str">
        <f t="shared" si="62"/>
        <v/>
      </c>
      <c r="G769" s="428" t="str">
        <f t="shared" si="63"/>
        <v/>
      </c>
      <c r="H769" s="555" t="str">
        <f t="shared" si="66"/>
        <v>否</v>
      </c>
      <c r="I769" s="558" t="str">
        <f t="shared" si="67"/>
        <v>项</v>
      </c>
    </row>
    <row r="770" ht="34.9" customHeight="1" spans="1:9">
      <c r="A770" s="556" t="s">
        <v>1499</v>
      </c>
      <c r="B770" s="199" t="s">
        <v>1500</v>
      </c>
      <c r="C770" s="330">
        <v>3</v>
      </c>
      <c r="D770" s="330">
        <v>3</v>
      </c>
      <c r="E770" s="330"/>
      <c r="F770" s="428">
        <f t="shared" si="62"/>
        <v>-1</v>
      </c>
      <c r="G770" s="428">
        <f t="shared" si="63"/>
        <v>0</v>
      </c>
      <c r="H770" s="555" t="str">
        <f t="shared" si="66"/>
        <v>是</v>
      </c>
      <c r="I770" s="558" t="str">
        <f t="shared" si="67"/>
        <v>项</v>
      </c>
    </row>
    <row r="771" ht="34.9" customHeight="1" spans="1:9">
      <c r="A771" s="556" t="s">
        <v>1501</v>
      </c>
      <c r="B771" s="199" t="s">
        <v>1502</v>
      </c>
      <c r="C771" s="330">
        <f>SUM(C772:C779)</f>
        <v>3518</v>
      </c>
      <c r="D771" s="330">
        <f>SUM(D772:D779)</f>
        <v>1559</v>
      </c>
      <c r="E771" s="330">
        <f>SUM(E772:E779)</f>
        <v>469</v>
      </c>
      <c r="F771" s="428">
        <f t="shared" si="62"/>
        <v>-0.867</v>
      </c>
      <c r="G771" s="428">
        <f t="shared" si="63"/>
        <v>0.301</v>
      </c>
      <c r="H771" s="555" t="str">
        <f t="shared" si="66"/>
        <v>是</v>
      </c>
      <c r="I771" s="558" t="str">
        <f t="shared" si="67"/>
        <v>款</v>
      </c>
    </row>
    <row r="772" ht="34.9" customHeight="1" spans="1:9">
      <c r="A772" s="556" t="s">
        <v>1503</v>
      </c>
      <c r="B772" s="199" t="s">
        <v>1504</v>
      </c>
      <c r="C772" s="330">
        <v>651</v>
      </c>
      <c r="D772" s="330">
        <v>1231</v>
      </c>
      <c r="E772" s="521"/>
      <c r="F772" s="428">
        <f t="shared" si="62"/>
        <v>-1</v>
      </c>
      <c r="G772" s="428">
        <f t="shared" si="63"/>
        <v>0</v>
      </c>
      <c r="H772" s="555" t="str">
        <f t="shared" si="66"/>
        <v>是</v>
      </c>
      <c r="I772" s="558" t="str">
        <f t="shared" si="67"/>
        <v>项</v>
      </c>
    </row>
    <row r="773" ht="34.9" customHeight="1" spans="1:9">
      <c r="A773" s="556" t="s">
        <v>1505</v>
      </c>
      <c r="B773" s="199" t="s">
        <v>1506</v>
      </c>
      <c r="C773" s="330">
        <v>2810</v>
      </c>
      <c r="D773" s="330">
        <v>254</v>
      </c>
      <c r="E773" s="521">
        <v>240</v>
      </c>
      <c r="F773" s="428">
        <f t="shared" si="62"/>
        <v>-0.915</v>
      </c>
      <c r="G773" s="428">
        <f t="shared" si="63"/>
        <v>0.945</v>
      </c>
      <c r="H773" s="555" t="str">
        <f t="shared" si="66"/>
        <v>是</v>
      </c>
      <c r="I773" s="558" t="str">
        <f t="shared" si="67"/>
        <v>项</v>
      </c>
    </row>
    <row r="774" ht="34.9" customHeight="1" spans="1:9">
      <c r="A774" s="556" t="s">
        <v>1507</v>
      </c>
      <c r="B774" s="199" t="s">
        <v>1508</v>
      </c>
      <c r="C774" s="330">
        <v>0</v>
      </c>
      <c r="D774" s="330"/>
      <c r="E774" s="521"/>
      <c r="F774" s="428" t="str">
        <f t="shared" ref="F774:F837" si="68">IF(C774&lt;&gt;0,E774/C774-1,"")</f>
        <v/>
      </c>
      <c r="G774" s="428" t="str">
        <f t="shared" ref="G774:G837" si="69">IF(D774&lt;&gt;0,E774/D774,"")</f>
        <v/>
      </c>
      <c r="H774" s="555" t="str">
        <f t="shared" si="66"/>
        <v>否</v>
      </c>
      <c r="I774" s="558" t="str">
        <f t="shared" si="67"/>
        <v>项</v>
      </c>
    </row>
    <row r="775" ht="34.9" customHeight="1" spans="1:9">
      <c r="A775" s="556" t="s">
        <v>1509</v>
      </c>
      <c r="B775" s="199" t="s">
        <v>1510</v>
      </c>
      <c r="C775" s="330">
        <v>0</v>
      </c>
      <c r="D775" s="330"/>
      <c r="E775" s="521"/>
      <c r="F775" s="428" t="str">
        <f t="shared" si="68"/>
        <v/>
      </c>
      <c r="G775" s="428" t="str">
        <f t="shared" si="69"/>
        <v/>
      </c>
      <c r="H775" s="555" t="str">
        <f t="shared" si="66"/>
        <v>否</v>
      </c>
      <c r="I775" s="558" t="str">
        <f t="shared" si="67"/>
        <v>项</v>
      </c>
    </row>
    <row r="776" ht="34.9" customHeight="1" spans="1:9">
      <c r="A776" s="556" t="s">
        <v>1511</v>
      </c>
      <c r="B776" s="199" t="s">
        <v>1512</v>
      </c>
      <c r="C776" s="330">
        <v>0</v>
      </c>
      <c r="D776" s="330"/>
      <c r="E776" s="521"/>
      <c r="F776" s="428" t="str">
        <f t="shared" si="68"/>
        <v/>
      </c>
      <c r="G776" s="428" t="str">
        <f t="shared" si="69"/>
        <v/>
      </c>
      <c r="H776" s="555" t="str">
        <f t="shared" si="66"/>
        <v>否</v>
      </c>
      <c r="I776" s="558" t="str">
        <f t="shared" si="67"/>
        <v>项</v>
      </c>
    </row>
    <row r="777" ht="34.9" customHeight="1" spans="1:9">
      <c r="A777" s="556" t="s">
        <v>1513</v>
      </c>
      <c r="B777" s="199" t="s">
        <v>1514</v>
      </c>
      <c r="C777" s="330">
        <v>0</v>
      </c>
      <c r="D777" s="330"/>
      <c r="E777" s="521"/>
      <c r="F777" s="428" t="str">
        <f t="shared" si="68"/>
        <v/>
      </c>
      <c r="G777" s="428" t="str">
        <f t="shared" si="69"/>
        <v/>
      </c>
      <c r="H777" s="555" t="str">
        <f t="shared" si="66"/>
        <v>否</v>
      </c>
      <c r="I777" s="558" t="str">
        <f t="shared" si="67"/>
        <v>项</v>
      </c>
    </row>
    <row r="778" ht="34.9" customHeight="1" spans="1:9">
      <c r="A778" s="568" t="s">
        <v>1515</v>
      </c>
      <c r="B778" s="199" t="s">
        <v>1516</v>
      </c>
      <c r="C778" s="330">
        <v>0</v>
      </c>
      <c r="D778" s="330"/>
      <c r="E778" s="579">
        <v>196</v>
      </c>
      <c r="F778" s="428" t="str">
        <f t="shared" si="68"/>
        <v/>
      </c>
      <c r="G778" s="428" t="str">
        <f t="shared" si="69"/>
        <v/>
      </c>
      <c r="H778" s="555" t="str">
        <f t="shared" si="66"/>
        <v>是</v>
      </c>
      <c r="I778" s="558" t="str">
        <f t="shared" si="67"/>
        <v>项</v>
      </c>
    </row>
    <row r="779" ht="34.9" customHeight="1" spans="1:9">
      <c r="A779" s="556" t="s">
        <v>1517</v>
      </c>
      <c r="B779" s="199" t="s">
        <v>1518</v>
      </c>
      <c r="C779" s="330">
        <v>57</v>
      </c>
      <c r="D779" s="330">
        <v>74</v>
      </c>
      <c r="E779" s="521">
        <v>33</v>
      </c>
      <c r="F779" s="428">
        <f t="shared" si="68"/>
        <v>-0.421</v>
      </c>
      <c r="G779" s="428">
        <f t="shared" si="69"/>
        <v>0.446</v>
      </c>
      <c r="H779" s="555" t="str">
        <f t="shared" si="66"/>
        <v>是</v>
      </c>
      <c r="I779" s="558" t="str">
        <f t="shared" si="67"/>
        <v>项</v>
      </c>
    </row>
    <row r="780" ht="34.9" customHeight="1" spans="1:9">
      <c r="A780" s="556" t="s">
        <v>1519</v>
      </c>
      <c r="B780" s="199" t="s">
        <v>1520</v>
      </c>
      <c r="C780" s="330">
        <f>SUM(C781:C786)</f>
        <v>525</v>
      </c>
      <c r="D780" s="330">
        <f>SUM(D781:D786)</f>
        <v>450</v>
      </c>
      <c r="E780" s="330">
        <f>SUM(E781:E786)</f>
        <v>-992</v>
      </c>
      <c r="F780" s="428">
        <f t="shared" si="68"/>
        <v>-2.89</v>
      </c>
      <c r="G780" s="428">
        <f t="shared" si="69"/>
        <v>-2.204</v>
      </c>
      <c r="H780" s="555" t="str">
        <f t="shared" si="66"/>
        <v>是</v>
      </c>
      <c r="I780" s="558" t="str">
        <f t="shared" si="67"/>
        <v>款</v>
      </c>
    </row>
    <row r="781" ht="34.9" customHeight="1" spans="1:9">
      <c r="A781" s="556" t="s">
        <v>1521</v>
      </c>
      <c r="B781" s="199" t="s">
        <v>1522</v>
      </c>
      <c r="C781" s="330">
        <v>460</v>
      </c>
      <c r="D781" s="330">
        <v>305</v>
      </c>
      <c r="E781" s="521">
        <v>412</v>
      </c>
      <c r="F781" s="428">
        <f t="shared" si="68"/>
        <v>-0.104</v>
      </c>
      <c r="G781" s="428">
        <f t="shared" si="69"/>
        <v>1.351</v>
      </c>
      <c r="H781" s="555" t="str">
        <f t="shared" si="66"/>
        <v>是</v>
      </c>
      <c r="I781" s="558" t="str">
        <f t="shared" si="67"/>
        <v>项</v>
      </c>
    </row>
    <row r="782" ht="34.9" customHeight="1" spans="1:9">
      <c r="A782" s="556" t="s">
        <v>1523</v>
      </c>
      <c r="B782" s="199" t="s">
        <v>1524</v>
      </c>
      <c r="C782" s="330">
        <v>0</v>
      </c>
      <c r="D782" s="330"/>
      <c r="E782" s="521"/>
      <c r="F782" s="428" t="str">
        <f t="shared" si="68"/>
        <v/>
      </c>
      <c r="G782" s="428" t="str">
        <f t="shared" si="69"/>
        <v/>
      </c>
      <c r="H782" s="555" t="str">
        <f t="shared" si="66"/>
        <v>否</v>
      </c>
      <c r="I782" s="558" t="str">
        <f t="shared" si="67"/>
        <v>项</v>
      </c>
    </row>
    <row r="783" ht="34.9" customHeight="1" spans="1:9">
      <c r="A783" s="556" t="s">
        <v>1525</v>
      </c>
      <c r="B783" s="199" t="s">
        <v>1526</v>
      </c>
      <c r="C783" s="524">
        <v>0</v>
      </c>
      <c r="D783" s="330"/>
      <c r="E783" s="521">
        <v>-1454</v>
      </c>
      <c r="F783" s="428" t="str">
        <f t="shared" si="68"/>
        <v/>
      </c>
      <c r="G783" s="428" t="str">
        <f t="shared" si="69"/>
        <v/>
      </c>
      <c r="H783" s="555" t="str">
        <f t="shared" si="66"/>
        <v>是</v>
      </c>
      <c r="I783" s="558" t="str">
        <f t="shared" si="67"/>
        <v>项</v>
      </c>
    </row>
    <row r="784" ht="34.9" customHeight="1" spans="1:9">
      <c r="A784" s="556" t="s">
        <v>1527</v>
      </c>
      <c r="B784" s="204" t="s">
        <v>1528</v>
      </c>
      <c r="C784" s="330">
        <v>3</v>
      </c>
      <c r="D784" s="330">
        <v>10</v>
      </c>
      <c r="E784" s="521">
        <v>-5</v>
      </c>
      <c r="F784" s="428">
        <f t="shared" si="68"/>
        <v>-2.667</v>
      </c>
      <c r="G784" s="428">
        <f t="shared" si="69"/>
        <v>-0.5</v>
      </c>
      <c r="H784" s="555" t="str">
        <f t="shared" si="66"/>
        <v>是</v>
      </c>
      <c r="I784" s="558" t="str">
        <f t="shared" si="67"/>
        <v>项</v>
      </c>
    </row>
    <row r="785" ht="34.9" customHeight="1" spans="1:9">
      <c r="A785" s="556" t="s">
        <v>1529</v>
      </c>
      <c r="B785" s="204" t="s">
        <v>1530</v>
      </c>
      <c r="C785" s="520">
        <v>0</v>
      </c>
      <c r="D785" s="330"/>
      <c r="E785" s="521"/>
      <c r="F785" s="428" t="str">
        <f t="shared" si="68"/>
        <v/>
      </c>
      <c r="G785" s="428" t="str">
        <f t="shared" si="69"/>
        <v/>
      </c>
      <c r="H785" s="555" t="str">
        <f t="shared" si="66"/>
        <v>否</v>
      </c>
      <c r="I785" s="558" t="str">
        <f t="shared" si="67"/>
        <v>项</v>
      </c>
    </row>
    <row r="786" ht="34.9" customHeight="1" spans="1:9">
      <c r="A786" s="556" t="s">
        <v>1531</v>
      </c>
      <c r="B786" s="199" t="s">
        <v>1532</v>
      </c>
      <c r="C786" s="524">
        <v>62</v>
      </c>
      <c r="D786" s="330">
        <v>135</v>
      </c>
      <c r="E786" s="521">
        <v>55</v>
      </c>
      <c r="F786" s="428">
        <f t="shared" si="68"/>
        <v>-0.113</v>
      </c>
      <c r="G786" s="428">
        <f t="shared" si="69"/>
        <v>0.407</v>
      </c>
      <c r="H786" s="555" t="str">
        <f t="shared" si="66"/>
        <v>是</v>
      </c>
      <c r="I786" s="558" t="str">
        <f t="shared" si="67"/>
        <v>项</v>
      </c>
    </row>
    <row r="787" ht="34.9" customHeight="1" spans="1:9">
      <c r="A787" s="556" t="s">
        <v>1533</v>
      </c>
      <c r="B787" s="199" t="s">
        <v>1534</v>
      </c>
      <c r="C787" s="330">
        <f>SUM(C788:C793)</f>
        <v>430</v>
      </c>
      <c r="D787" s="330">
        <f>SUM(D788:D793)</f>
        <v>60</v>
      </c>
      <c r="E787" s="330">
        <f>SUM(E788:E793)</f>
        <v>298</v>
      </c>
      <c r="F787" s="428">
        <f t="shared" si="68"/>
        <v>-0.307</v>
      </c>
      <c r="G787" s="428">
        <f t="shared" si="69"/>
        <v>4.967</v>
      </c>
      <c r="H787" s="555" t="str">
        <f t="shared" si="66"/>
        <v>是</v>
      </c>
      <c r="I787" s="558" t="str">
        <f t="shared" si="67"/>
        <v>款</v>
      </c>
    </row>
    <row r="788" ht="34.9" customHeight="1" spans="1:9">
      <c r="A788" s="556" t="s">
        <v>1535</v>
      </c>
      <c r="B788" s="199" t="s">
        <v>1536</v>
      </c>
      <c r="C788" s="520">
        <v>430</v>
      </c>
      <c r="D788" s="330">
        <v>60</v>
      </c>
      <c r="E788" s="521">
        <v>290</v>
      </c>
      <c r="F788" s="428">
        <f t="shared" si="68"/>
        <v>-0.326</v>
      </c>
      <c r="G788" s="428">
        <f t="shared" si="69"/>
        <v>4.833</v>
      </c>
      <c r="H788" s="555" t="str">
        <f t="shared" si="66"/>
        <v>是</v>
      </c>
      <c r="I788" s="558" t="str">
        <f t="shared" si="67"/>
        <v>项</v>
      </c>
    </row>
    <row r="789" ht="34.9" customHeight="1" spans="1:9">
      <c r="A789" s="556" t="s">
        <v>1537</v>
      </c>
      <c r="B789" s="199" t="s">
        <v>1538</v>
      </c>
      <c r="C789" s="330"/>
      <c r="D789" s="203"/>
      <c r="E789" s="521">
        <v>8</v>
      </c>
      <c r="F789" s="428" t="str">
        <f t="shared" si="68"/>
        <v/>
      </c>
      <c r="G789" s="428" t="str">
        <f t="shared" si="69"/>
        <v/>
      </c>
      <c r="H789" s="555" t="str">
        <f t="shared" si="66"/>
        <v>是</v>
      </c>
      <c r="I789" s="558" t="str">
        <f t="shared" si="67"/>
        <v>项</v>
      </c>
    </row>
    <row r="790" ht="34.9" customHeight="1" spans="1:9">
      <c r="A790" s="556" t="s">
        <v>1539</v>
      </c>
      <c r="B790" s="199" t="s">
        <v>1540</v>
      </c>
      <c r="C790" s="330"/>
      <c r="D790" s="203"/>
      <c r="E790" s="330">
        <v>0</v>
      </c>
      <c r="F790" s="428" t="str">
        <f t="shared" si="68"/>
        <v/>
      </c>
      <c r="G790" s="428" t="str">
        <f t="shared" si="69"/>
        <v/>
      </c>
      <c r="H790" s="555" t="str">
        <f t="shared" si="66"/>
        <v>否</v>
      </c>
      <c r="I790" s="558" t="str">
        <f t="shared" si="67"/>
        <v>项</v>
      </c>
    </row>
    <row r="791" ht="34.9" customHeight="1" spans="1:9">
      <c r="A791" s="556" t="s">
        <v>1541</v>
      </c>
      <c r="B791" s="199" t="s">
        <v>1542</v>
      </c>
      <c r="C791" s="330"/>
      <c r="D791" s="203"/>
      <c r="E791" s="330">
        <v>0</v>
      </c>
      <c r="F791" s="428" t="str">
        <f t="shared" si="68"/>
        <v/>
      </c>
      <c r="G791" s="428" t="str">
        <f t="shared" si="69"/>
        <v/>
      </c>
      <c r="H791" s="555" t="str">
        <f t="shared" si="66"/>
        <v>否</v>
      </c>
      <c r="I791" s="558" t="str">
        <f t="shared" si="67"/>
        <v>项</v>
      </c>
    </row>
    <row r="792" ht="34.9" customHeight="1" spans="1:9">
      <c r="A792" s="556" t="s">
        <v>1543</v>
      </c>
      <c r="B792" s="199" t="s">
        <v>1544</v>
      </c>
      <c r="C792" s="330"/>
      <c r="D792" s="330"/>
      <c r="E792" s="330">
        <v>0</v>
      </c>
      <c r="F792" s="428" t="str">
        <f t="shared" si="68"/>
        <v/>
      </c>
      <c r="G792" s="428" t="str">
        <f t="shared" si="69"/>
        <v/>
      </c>
      <c r="H792" s="555" t="str">
        <f t="shared" si="66"/>
        <v>否</v>
      </c>
      <c r="I792" s="558" t="str">
        <f t="shared" si="67"/>
        <v>项</v>
      </c>
    </row>
    <row r="793" ht="34.9" customHeight="1" spans="1:9">
      <c r="A793" s="556" t="s">
        <v>1545</v>
      </c>
      <c r="B793" s="199" t="s">
        <v>1546</v>
      </c>
      <c r="C793" s="330"/>
      <c r="D793" s="330"/>
      <c r="E793" s="330">
        <v>0</v>
      </c>
      <c r="F793" s="428" t="str">
        <f t="shared" si="68"/>
        <v/>
      </c>
      <c r="G793" s="428" t="str">
        <f t="shared" si="69"/>
        <v/>
      </c>
      <c r="H793" s="555" t="str">
        <f t="shared" si="66"/>
        <v>否</v>
      </c>
      <c r="I793" s="558" t="str">
        <f t="shared" si="67"/>
        <v>项</v>
      </c>
    </row>
    <row r="794" customFormat="1" ht="34.9" customHeight="1" spans="1:9">
      <c r="A794" s="556" t="s">
        <v>1547</v>
      </c>
      <c r="B794" s="199" t="s">
        <v>1548</v>
      </c>
      <c r="C794" s="330">
        <f>SUM(C795:C799)</f>
        <v>95</v>
      </c>
      <c r="D794" s="330">
        <f>SUM(D795:D799)</f>
        <v>0</v>
      </c>
      <c r="E794" s="330">
        <f>SUM(E795:E799)</f>
        <v>0</v>
      </c>
      <c r="F794" s="428">
        <f t="shared" si="68"/>
        <v>-1</v>
      </c>
      <c r="G794" s="428" t="str">
        <f t="shared" si="69"/>
        <v/>
      </c>
      <c r="H794" s="555"/>
      <c r="I794" s="558"/>
    </row>
    <row r="795" customFormat="1" ht="34.9" customHeight="1" spans="1:9">
      <c r="A795" s="556" t="s">
        <v>1549</v>
      </c>
      <c r="B795" s="199" t="s">
        <v>1550</v>
      </c>
      <c r="C795" s="330">
        <v>95</v>
      </c>
      <c r="D795" s="330"/>
      <c r="E795" s="330"/>
      <c r="F795" s="428">
        <f t="shared" si="68"/>
        <v>-1</v>
      </c>
      <c r="G795" s="428" t="str">
        <f t="shared" si="69"/>
        <v/>
      </c>
      <c r="H795" s="555"/>
      <c r="I795" s="558"/>
    </row>
    <row r="796" customFormat="1" ht="34.9" customHeight="1" spans="1:9">
      <c r="A796" s="556" t="s">
        <v>1551</v>
      </c>
      <c r="B796" s="199" t="s">
        <v>1552</v>
      </c>
      <c r="C796" s="330"/>
      <c r="D796" s="330"/>
      <c r="E796" s="330"/>
      <c r="F796" s="428" t="str">
        <f t="shared" si="68"/>
        <v/>
      </c>
      <c r="G796" s="428" t="str">
        <f t="shared" si="69"/>
        <v/>
      </c>
      <c r="H796" s="555"/>
      <c r="I796" s="558"/>
    </row>
    <row r="797" customFormat="1" ht="34.9" customHeight="1" spans="1:9">
      <c r="A797" s="556" t="s">
        <v>1553</v>
      </c>
      <c r="B797" s="199" t="s">
        <v>1554</v>
      </c>
      <c r="C797" s="330"/>
      <c r="D797" s="330"/>
      <c r="E797" s="330"/>
      <c r="F797" s="428" t="str">
        <f t="shared" si="68"/>
        <v/>
      </c>
      <c r="G797" s="428" t="str">
        <f t="shared" si="69"/>
        <v/>
      </c>
      <c r="H797" s="555"/>
      <c r="I797" s="558"/>
    </row>
    <row r="798" customFormat="1" ht="34.9" customHeight="1" spans="1:9">
      <c r="A798" s="556" t="s">
        <v>1555</v>
      </c>
      <c r="B798" s="199" t="s">
        <v>1556</v>
      </c>
      <c r="C798" s="330"/>
      <c r="D798" s="330"/>
      <c r="E798" s="330"/>
      <c r="F798" s="428" t="str">
        <f t="shared" si="68"/>
        <v/>
      </c>
      <c r="G798" s="428" t="str">
        <f t="shared" si="69"/>
        <v/>
      </c>
      <c r="H798" s="555"/>
      <c r="I798" s="558"/>
    </row>
    <row r="799" customFormat="1" ht="34.9" customHeight="1" spans="1:9">
      <c r="A799" s="556" t="s">
        <v>1557</v>
      </c>
      <c r="B799" s="199" t="s">
        <v>1558</v>
      </c>
      <c r="C799" s="330"/>
      <c r="D799" s="330"/>
      <c r="E799" s="330"/>
      <c r="F799" s="428" t="str">
        <f t="shared" si="68"/>
        <v/>
      </c>
      <c r="G799" s="428" t="str">
        <f t="shared" si="69"/>
        <v/>
      </c>
      <c r="H799" s="555"/>
      <c r="I799" s="558"/>
    </row>
    <row r="800" s="421" customFormat="1" ht="34.9" customHeight="1" spans="1:9">
      <c r="A800" s="556" t="s">
        <v>1559</v>
      </c>
      <c r="B800" s="199" t="s">
        <v>1560</v>
      </c>
      <c r="C800" s="330"/>
      <c r="D800" s="330"/>
      <c r="E800" s="330"/>
      <c r="F800" s="428" t="str">
        <f t="shared" si="68"/>
        <v/>
      </c>
      <c r="G800" s="428" t="str">
        <f t="shared" si="69"/>
        <v/>
      </c>
      <c r="H800" s="555" t="str">
        <f t="shared" ref="H800:H802" si="70">IF(LEN(A800)=3,"是",IF(B800&lt;&gt;"",IF(SUM(C800:E800)&lt;&gt;0,"是","否"),"是"))</f>
        <v>否</v>
      </c>
      <c r="I800" s="558" t="str">
        <f t="shared" ref="I800:I802" si="71">IF(LEN(A800)=3,"类",IF(LEN(A800)=5,"款","项"))</f>
        <v>款</v>
      </c>
    </row>
    <row r="801" ht="34.9" customHeight="1" spans="1:9">
      <c r="A801" s="556" t="s">
        <v>1561</v>
      </c>
      <c r="B801" s="199" t="s">
        <v>1562</v>
      </c>
      <c r="C801" s="330"/>
      <c r="D801" s="330"/>
      <c r="E801" s="330"/>
      <c r="F801" s="428" t="str">
        <f t="shared" si="68"/>
        <v/>
      </c>
      <c r="G801" s="428" t="str">
        <f t="shared" si="69"/>
        <v/>
      </c>
      <c r="H801" s="555" t="str">
        <f t="shared" si="70"/>
        <v>否</v>
      </c>
      <c r="I801" s="558" t="str">
        <f t="shared" si="71"/>
        <v>项</v>
      </c>
    </row>
    <row r="802" ht="34.9" customHeight="1" spans="1:9">
      <c r="A802" s="556" t="s">
        <v>1563</v>
      </c>
      <c r="B802" s="199" t="s">
        <v>1564</v>
      </c>
      <c r="C802" s="330"/>
      <c r="D802" s="330"/>
      <c r="E802" s="330"/>
      <c r="F802" s="428" t="str">
        <f t="shared" si="68"/>
        <v/>
      </c>
      <c r="G802" s="428" t="str">
        <f t="shared" si="69"/>
        <v/>
      </c>
      <c r="H802" s="555" t="str">
        <f t="shared" si="70"/>
        <v>否</v>
      </c>
      <c r="I802" s="558" t="str">
        <f t="shared" si="71"/>
        <v>项</v>
      </c>
    </row>
    <row r="803" ht="34.9" customHeight="1" spans="1:9">
      <c r="A803" s="556" t="s">
        <v>1565</v>
      </c>
      <c r="B803" s="199" t="s">
        <v>1566</v>
      </c>
      <c r="C803" s="330"/>
      <c r="D803" s="330"/>
      <c r="E803" s="330"/>
      <c r="F803" s="428" t="str">
        <f t="shared" si="68"/>
        <v/>
      </c>
      <c r="G803" s="428" t="str">
        <f t="shared" si="69"/>
        <v/>
      </c>
      <c r="H803" s="555" t="str">
        <f t="shared" ref="H803:H866" si="72">IF(LEN(A803)=3,"是",IF(B803&lt;&gt;"",IF(SUM(C803:E803)&lt;&gt;0,"是","否"),"是"))</f>
        <v>否</v>
      </c>
      <c r="I803" s="558" t="str">
        <f t="shared" ref="I803:I866" si="73">IF(LEN(A803)=3,"类",IF(LEN(A803)=5,"款","项"))</f>
        <v>款</v>
      </c>
    </row>
    <row r="804" s="421" customFormat="1" ht="34.9" customHeight="1" spans="1:9">
      <c r="A804" s="556" t="s">
        <v>1567</v>
      </c>
      <c r="B804" s="199" t="s">
        <v>1568</v>
      </c>
      <c r="C804" s="330"/>
      <c r="D804" s="330"/>
      <c r="E804" s="330"/>
      <c r="F804" s="428" t="str">
        <f t="shared" si="68"/>
        <v/>
      </c>
      <c r="G804" s="428" t="str">
        <f t="shared" si="69"/>
        <v/>
      </c>
      <c r="H804" s="555" t="str">
        <f t="shared" si="72"/>
        <v>否</v>
      </c>
      <c r="I804" s="558" t="str">
        <f t="shared" si="73"/>
        <v>项</v>
      </c>
    </row>
    <row r="805" ht="34.9" customHeight="1" spans="1:9">
      <c r="A805" s="556" t="s">
        <v>1569</v>
      </c>
      <c r="B805" s="199" t="s">
        <v>1570</v>
      </c>
      <c r="C805" s="330"/>
      <c r="D805" s="330"/>
      <c r="E805" s="330"/>
      <c r="F805" s="428" t="str">
        <f t="shared" si="68"/>
        <v/>
      </c>
      <c r="G805" s="428" t="str">
        <f t="shared" si="69"/>
        <v/>
      </c>
      <c r="H805" s="555" t="str">
        <f t="shared" si="72"/>
        <v>否</v>
      </c>
      <c r="I805" s="558" t="str">
        <f t="shared" si="73"/>
        <v>项</v>
      </c>
    </row>
    <row r="806" ht="34.9" customHeight="1" spans="1:9">
      <c r="A806" s="556" t="s">
        <v>1571</v>
      </c>
      <c r="B806" s="199" t="s">
        <v>1572</v>
      </c>
      <c r="C806" s="330"/>
      <c r="D806" s="330"/>
      <c r="E806" s="330"/>
      <c r="F806" s="428" t="str">
        <f t="shared" si="68"/>
        <v/>
      </c>
      <c r="G806" s="428" t="str">
        <f t="shared" si="69"/>
        <v/>
      </c>
      <c r="H806" s="555" t="str">
        <f t="shared" si="72"/>
        <v>否</v>
      </c>
      <c r="I806" s="558" t="str">
        <f t="shared" si="73"/>
        <v>款</v>
      </c>
    </row>
    <row r="807" ht="34.9" customHeight="1" spans="1:9">
      <c r="A807" s="562">
        <v>2110901</v>
      </c>
      <c r="B807" s="572" t="s">
        <v>1573</v>
      </c>
      <c r="C807" s="330"/>
      <c r="D807" s="330"/>
      <c r="E807" s="330"/>
      <c r="F807" s="428" t="str">
        <f t="shared" si="68"/>
        <v/>
      </c>
      <c r="G807" s="428" t="str">
        <f t="shared" si="69"/>
        <v/>
      </c>
      <c r="H807" s="555" t="str">
        <f t="shared" si="72"/>
        <v>否</v>
      </c>
      <c r="I807" s="558" t="str">
        <f t="shared" si="73"/>
        <v>项</v>
      </c>
    </row>
    <row r="808" ht="34.9" customHeight="1" spans="1:9">
      <c r="A808" s="556" t="s">
        <v>1574</v>
      </c>
      <c r="B808" s="199" t="s">
        <v>1575</v>
      </c>
      <c r="C808" s="330"/>
      <c r="D808" s="330"/>
      <c r="E808" s="330"/>
      <c r="F808" s="428" t="str">
        <f t="shared" si="68"/>
        <v/>
      </c>
      <c r="G808" s="428" t="str">
        <f t="shared" si="69"/>
        <v/>
      </c>
      <c r="H808" s="555" t="str">
        <f t="shared" si="72"/>
        <v>否</v>
      </c>
      <c r="I808" s="558" t="str">
        <f t="shared" si="73"/>
        <v>款</v>
      </c>
    </row>
    <row r="809" ht="34.9" customHeight="1" spans="1:9">
      <c r="A809" s="562">
        <v>2111001</v>
      </c>
      <c r="B809" s="572" t="s">
        <v>1576</v>
      </c>
      <c r="C809" s="330"/>
      <c r="D809" s="330"/>
      <c r="E809" s="330"/>
      <c r="F809" s="428" t="str">
        <f t="shared" si="68"/>
        <v/>
      </c>
      <c r="G809" s="428" t="str">
        <f t="shared" si="69"/>
        <v/>
      </c>
      <c r="H809" s="555" t="str">
        <f t="shared" si="72"/>
        <v>否</v>
      </c>
      <c r="I809" s="558" t="str">
        <f t="shared" si="73"/>
        <v>项</v>
      </c>
    </row>
    <row r="810" ht="34.9" customHeight="1" spans="1:9">
      <c r="A810" s="556" t="s">
        <v>1577</v>
      </c>
      <c r="B810" s="199" t="s">
        <v>1578</v>
      </c>
      <c r="C810" s="330">
        <f>SUM(C811:C815)</f>
        <v>8</v>
      </c>
      <c r="D810" s="330">
        <f>SUM(D811:D815)</f>
        <v>66</v>
      </c>
      <c r="E810" s="330">
        <f>SUM(E811:E815)</f>
        <v>0</v>
      </c>
      <c r="F810" s="428">
        <f t="shared" si="68"/>
        <v>-1</v>
      </c>
      <c r="G810" s="428">
        <f t="shared" si="69"/>
        <v>0</v>
      </c>
      <c r="H810" s="555" t="str">
        <f t="shared" si="72"/>
        <v>是</v>
      </c>
      <c r="I810" s="558" t="str">
        <f t="shared" si="73"/>
        <v>款</v>
      </c>
    </row>
    <row r="811" ht="34.9" customHeight="1" spans="1:9">
      <c r="A811" s="556" t="s">
        <v>1579</v>
      </c>
      <c r="B811" s="199" t="s">
        <v>1580</v>
      </c>
      <c r="C811" s="330">
        <v>8</v>
      </c>
      <c r="D811" s="330">
        <v>66</v>
      </c>
      <c r="E811" s="330"/>
      <c r="F811" s="428">
        <f t="shared" si="68"/>
        <v>-1</v>
      </c>
      <c r="G811" s="428">
        <f t="shared" si="69"/>
        <v>0</v>
      </c>
      <c r="H811" s="555" t="str">
        <f t="shared" si="72"/>
        <v>是</v>
      </c>
      <c r="I811" s="558" t="str">
        <f t="shared" si="73"/>
        <v>项</v>
      </c>
    </row>
    <row r="812" ht="34.9" customHeight="1" spans="1:9">
      <c r="A812" s="556" t="s">
        <v>1581</v>
      </c>
      <c r="B812" s="199" t="s">
        <v>1582</v>
      </c>
      <c r="C812" s="330"/>
      <c r="D812" s="330"/>
      <c r="E812" s="330"/>
      <c r="F812" s="428" t="str">
        <f t="shared" si="68"/>
        <v/>
      </c>
      <c r="G812" s="428" t="str">
        <f t="shared" si="69"/>
        <v/>
      </c>
      <c r="H812" s="555" t="str">
        <f t="shared" si="72"/>
        <v>否</v>
      </c>
      <c r="I812" s="558" t="str">
        <f t="shared" si="73"/>
        <v>项</v>
      </c>
    </row>
    <row r="813" ht="34.9" customHeight="1" spans="1:9">
      <c r="A813" s="556" t="s">
        <v>1583</v>
      </c>
      <c r="B813" s="199" t="s">
        <v>1584</v>
      </c>
      <c r="C813" s="330"/>
      <c r="D813" s="203"/>
      <c r="E813" s="330"/>
      <c r="F813" s="428" t="str">
        <f t="shared" si="68"/>
        <v/>
      </c>
      <c r="G813" s="428" t="str">
        <f t="shared" si="69"/>
        <v/>
      </c>
      <c r="H813" s="555" t="str">
        <f t="shared" si="72"/>
        <v>否</v>
      </c>
      <c r="I813" s="558" t="str">
        <f t="shared" si="73"/>
        <v>项</v>
      </c>
    </row>
    <row r="814" ht="34.9" customHeight="1" spans="1:9">
      <c r="A814" s="556" t="s">
        <v>1585</v>
      </c>
      <c r="B814" s="199" t="s">
        <v>1586</v>
      </c>
      <c r="C814" s="330"/>
      <c r="D814" s="330"/>
      <c r="E814" s="330"/>
      <c r="F814" s="428" t="str">
        <f t="shared" si="68"/>
        <v/>
      </c>
      <c r="G814" s="428" t="str">
        <f t="shared" si="69"/>
        <v/>
      </c>
      <c r="H814" s="555" t="str">
        <f t="shared" si="72"/>
        <v>否</v>
      </c>
      <c r="I814" s="558" t="str">
        <f t="shared" si="73"/>
        <v>项</v>
      </c>
    </row>
    <row r="815" ht="34.9" customHeight="1" spans="1:9">
      <c r="A815" s="556" t="s">
        <v>1587</v>
      </c>
      <c r="B815" s="199" t="s">
        <v>1588</v>
      </c>
      <c r="C815" s="330"/>
      <c r="D815" s="330"/>
      <c r="E815" s="330"/>
      <c r="F815" s="428" t="str">
        <f t="shared" si="68"/>
        <v/>
      </c>
      <c r="G815" s="428" t="str">
        <f t="shared" si="69"/>
        <v/>
      </c>
      <c r="H815" s="555" t="str">
        <f t="shared" si="72"/>
        <v>否</v>
      </c>
      <c r="I815" s="558" t="str">
        <f t="shared" si="73"/>
        <v>项</v>
      </c>
    </row>
    <row r="816" s="421" customFormat="1" ht="34.9" customHeight="1" spans="1:9">
      <c r="A816" s="556" t="s">
        <v>1589</v>
      </c>
      <c r="B816" s="199" t="s">
        <v>1590</v>
      </c>
      <c r="C816" s="330">
        <f>C817</f>
        <v>0</v>
      </c>
      <c r="D816" s="330">
        <f>D817</f>
        <v>0</v>
      </c>
      <c r="E816" s="330">
        <f>E817</f>
        <v>-81</v>
      </c>
      <c r="F816" s="428" t="str">
        <f t="shared" si="68"/>
        <v/>
      </c>
      <c r="G816" s="428" t="str">
        <f t="shared" si="69"/>
        <v/>
      </c>
      <c r="H816" s="555" t="str">
        <f t="shared" si="72"/>
        <v>是</v>
      </c>
      <c r="I816" s="558" t="str">
        <f t="shared" si="73"/>
        <v>款</v>
      </c>
    </row>
    <row r="817" s="421" customFormat="1" ht="34.9" customHeight="1" spans="1:9">
      <c r="A817" s="568" t="s">
        <v>1591</v>
      </c>
      <c r="B817" s="199" t="s">
        <v>1592</v>
      </c>
      <c r="C817" s="330"/>
      <c r="D817" s="330"/>
      <c r="E817" s="521">
        <v>-81</v>
      </c>
      <c r="F817" s="428" t="str">
        <f t="shared" si="68"/>
        <v/>
      </c>
      <c r="G817" s="428" t="str">
        <f t="shared" si="69"/>
        <v/>
      </c>
      <c r="H817" s="555" t="str">
        <f t="shared" si="72"/>
        <v>是</v>
      </c>
      <c r="I817" s="558" t="str">
        <f t="shared" si="73"/>
        <v>项</v>
      </c>
    </row>
    <row r="818" s="421" customFormat="1" ht="34.9" customHeight="1" spans="1:9">
      <c r="A818" s="556" t="s">
        <v>1593</v>
      </c>
      <c r="B818" s="199" t="s">
        <v>1594</v>
      </c>
      <c r="C818" s="330">
        <f>C819</f>
        <v>0</v>
      </c>
      <c r="D818" s="330">
        <f>D819</f>
        <v>0</v>
      </c>
      <c r="E818" s="330"/>
      <c r="F818" s="428" t="str">
        <f t="shared" si="68"/>
        <v/>
      </c>
      <c r="G818" s="428" t="str">
        <f t="shared" si="69"/>
        <v/>
      </c>
      <c r="H818" s="555" t="str">
        <f t="shared" si="72"/>
        <v>否</v>
      </c>
      <c r="I818" s="558" t="str">
        <f t="shared" si="73"/>
        <v>款</v>
      </c>
    </row>
    <row r="819" s="421" customFormat="1" ht="34.9" customHeight="1" spans="1:9">
      <c r="A819" s="568" t="s">
        <v>1595</v>
      </c>
      <c r="B819" s="199" t="s">
        <v>1596</v>
      </c>
      <c r="C819" s="330"/>
      <c r="D819" s="330"/>
      <c r="E819" s="330"/>
      <c r="F819" s="428" t="str">
        <f t="shared" si="68"/>
        <v/>
      </c>
      <c r="G819" s="428" t="str">
        <f t="shared" si="69"/>
        <v/>
      </c>
      <c r="H819" s="555" t="str">
        <f t="shared" si="72"/>
        <v>否</v>
      </c>
      <c r="I819" s="558" t="str">
        <f t="shared" si="73"/>
        <v>项</v>
      </c>
    </row>
    <row r="820" ht="34.9" customHeight="1" spans="1:9">
      <c r="A820" s="556" t="s">
        <v>1597</v>
      </c>
      <c r="B820" s="199" t="s">
        <v>1598</v>
      </c>
      <c r="C820" s="330">
        <f>SUM(C821:C834)</f>
        <v>36</v>
      </c>
      <c r="D820" s="330">
        <f>SUM(D821:D834)</f>
        <v>40</v>
      </c>
      <c r="E820" s="330">
        <f>SUM(E821:E834)</f>
        <v>0</v>
      </c>
      <c r="F820" s="428">
        <f t="shared" si="68"/>
        <v>-1</v>
      </c>
      <c r="G820" s="428">
        <f t="shared" si="69"/>
        <v>0</v>
      </c>
      <c r="H820" s="555" t="str">
        <f t="shared" si="72"/>
        <v>是</v>
      </c>
      <c r="I820" s="558" t="str">
        <f t="shared" si="73"/>
        <v>款</v>
      </c>
    </row>
    <row r="821" s="421" customFormat="1" ht="34.9" customHeight="1" spans="1:9">
      <c r="A821" s="556" t="s">
        <v>1599</v>
      </c>
      <c r="B821" s="199" t="s">
        <v>249</v>
      </c>
      <c r="C821" s="239"/>
      <c r="D821" s="330"/>
      <c r="E821" s="330"/>
      <c r="F821" s="428" t="str">
        <f t="shared" si="68"/>
        <v/>
      </c>
      <c r="G821" s="428" t="str">
        <f t="shared" si="69"/>
        <v/>
      </c>
      <c r="H821" s="555" t="str">
        <f t="shared" si="72"/>
        <v>否</v>
      </c>
      <c r="I821" s="558" t="str">
        <f t="shared" si="73"/>
        <v>项</v>
      </c>
    </row>
    <row r="822" ht="34.9" customHeight="1" spans="1:9">
      <c r="A822" s="556" t="s">
        <v>1600</v>
      </c>
      <c r="B822" s="199" t="s">
        <v>251</v>
      </c>
      <c r="C822" s="330"/>
      <c r="D822" s="330"/>
      <c r="E822" s="330"/>
      <c r="F822" s="428" t="str">
        <f t="shared" si="68"/>
        <v/>
      </c>
      <c r="G822" s="428" t="str">
        <f t="shared" si="69"/>
        <v/>
      </c>
      <c r="H822" s="555" t="str">
        <f t="shared" si="72"/>
        <v>否</v>
      </c>
      <c r="I822" s="558" t="str">
        <f t="shared" si="73"/>
        <v>项</v>
      </c>
    </row>
    <row r="823" s="421" customFormat="1" ht="34.9" customHeight="1" spans="1:9">
      <c r="A823" s="556" t="s">
        <v>1601</v>
      </c>
      <c r="B823" s="199" t="s">
        <v>253</v>
      </c>
      <c r="C823" s="239"/>
      <c r="D823" s="330"/>
      <c r="E823" s="330"/>
      <c r="F823" s="428" t="str">
        <f t="shared" si="68"/>
        <v/>
      </c>
      <c r="G823" s="428" t="str">
        <f t="shared" si="69"/>
        <v/>
      </c>
      <c r="H823" s="555" t="str">
        <f t="shared" si="72"/>
        <v>否</v>
      </c>
      <c r="I823" s="558" t="str">
        <f t="shared" si="73"/>
        <v>项</v>
      </c>
    </row>
    <row r="824" s="421" customFormat="1" ht="34.9" customHeight="1" spans="1:9">
      <c r="A824" s="556" t="s">
        <v>1602</v>
      </c>
      <c r="B824" s="221" t="s">
        <v>1603</v>
      </c>
      <c r="C824" s="330"/>
      <c r="D824" s="330"/>
      <c r="E824" s="330"/>
      <c r="F824" s="428" t="str">
        <f t="shared" si="68"/>
        <v/>
      </c>
      <c r="G824" s="428" t="str">
        <f t="shared" si="69"/>
        <v/>
      </c>
      <c r="H824" s="555" t="str">
        <f t="shared" si="72"/>
        <v>否</v>
      </c>
      <c r="I824" s="558" t="str">
        <f t="shared" si="73"/>
        <v>项</v>
      </c>
    </row>
    <row r="825" ht="34.9" customHeight="1" spans="1:9">
      <c r="A825" s="556" t="s">
        <v>1604</v>
      </c>
      <c r="B825" s="221" t="s">
        <v>1605</v>
      </c>
      <c r="C825" s="330"/>
      <c r="D825" s="330"/>
      <c r="E825" s="330"/>
      <c r="F825" s="428" t="str">
        <f t="shared" si="68"/>
        <v/>
      </c>
      <c r="G825" s="428" t="str">
        <f t="shared" si="69"/>
        <v/>
      </c>
      <c r="H825" s="555" t="str">
        <f t="shared" si="72"/>
        <v>否</v>
      </c>
      <c r="I825" s="558" t="str">
        <f t="shared" si="73"/>
        <v>项</v>
      </c>
    </row>
    <row r="826" ht="34.9" customHeight="1" spans="1:9">
      <c r="A826" s="556" t="s">
        <v>1606</v>
      </c>
      <c r="B826" s="199" t="s">
        <v>1607</v>
      </c>
      <c r="C826" s="330"/>
      <c r="D826" s="330"/>
      <c r="E826" s="330"/>
      <c r="F826" s="428" t="str">
        <f t="shared" si="68"/>
        <v/>
      </c>
      <c r="G826" s="428" t="str">
        <f t="shared" si="69"/>
        <v/>
      </c>
      <c r="H826" s="555" t="str">
        <f t="shared" si="72"/>
        <v>否</v>
      </c>
      <c r="I826" s="558" t="str">
        <f t="shared" si="73"/>
        <v>项</v>
      </c>
    </row>
    <row r="827" ht="34.9" customHeight="1" spans="1:9">
      <c r="A827" s="556" t="s">
        <v>1608</v>
      </c>
      <c r="B827" s="199" t="s">
        <v>1609</v>
      </c>
      <c r="C827" s="330">
        <v>36</v>
      </c>
      <c r="D827" s="330">
        <v>40</v>
      </c>
      <c r="E827" s="330"/>
      <c r="F827" s="428">
        <f t="shared" si="68"/>
        <v>-1</v>
      </c>
      <c r="G827" s="428">
        <f t="shared" si="69"/>
        <v>0</v>
      </c>
      <c r="H827" s="555" t="str">
        <f t="shared" si="72"/>
        <v>是</v>
      </c>
      <c r="I827" s="558" t="str">
        <f t="shared" si="73"/>
        <v>项</v>
      </c>
    </row>
    <row r="828" ht="34.9" customHeight="1" spans="1:9">
      <c r="A828" s="556" t="s">
        <v>1610</v>
      </c>
      <c r="B828" s="199" t="s">
        <v>1611</v>
      </c>
      <c r="C828" s="330"/>
      <c r="D828" s="330"/>
      <c r="E828" s="330"/>
      <c r="F828" s="428" t="str">
        <f t="shared" si="68"/>
        <v/>
      </c>
      <c r="G828" s="428" t="str">
        <f t="shared" si="69"/>
        <v/>
      </c>
      <c r="H828" s="555" t="str">
        <f t="shared" si="72"/>
        <v>否</v>
      </c>
      <c r="I828" s="558" t="str">
        <f t="shared" si="73"/>
        <v>项</v>
      </c>
    </row>
    <row r="829" ht="34.9" customHeight="1" spans="1:9">
      <c r="A829" s="556" t="s">
        <v>1612</v>
      </c>
      <c r="B829" s="221" t="s">
        <v>1613</v>
      </c>
      <c r="C829" s="330"/>
      <c r="D829" s="330"/>
      <c r="E829" s="330"/>
      <c r="F829" s="428" t="str">
        <f t="shared" si="68"/>
        <v/>
      </c>
      <c r="G829" s="428" t="str">
        <f t="shared" si="69"/>
        <v/>
      </c>
      <c r="H829" s="555" t="str">
        <f t="shared" si="72"/>
        <v>否</v>
      </c>
      <c r="I829" s="558" t="str">
        <f t="shared" si="73"/>
        <v>项</v>
      </c>
    </row>
    <row r="830" ht="34.9" customHeight="1" spans="1:9">
      <c r="A830" s="556" t="s">
        <v>1614</v>
      </c>
      <c r="B830" s="221" t="s">
        <v>1615</v>
      </c>
      <c r="C830" s="330"/>
      <c r="D830" s="330"/>
      <c r="E830" s="330"/>
      <c r="F830" s="428" t="str">
        <f t="shared" si="68"/>
        <v/>
      </c>
      <c r="G830" s="428" t="str">
        <f t="shared" si="69"/>
        <v/>
      </c>
      <c r="H830" s="555" t="str">
        <f t="shared" si="72"/>
        <v>否</v>
      </c>
      <c r="I830" s="558" t="str">
        <f t="shared" si="73"/>
        <v>项</v>
      </c>
    </row>
    <row r="831" ht="34.9" customHeight="1" spans="1:9">
      <c r="A831" s="556" t="s">
        <v>1616</v>
      </c>
      <c r="B831" s="199" t="s">
        <v>350</v>
      </c>
      <c r="C831" s="330"/>
      <c r="D831" s="330"/>
      <c r="E831" s="330"/>
      <c r="F831" s="428" t="str">
        <f t="shared" si="68"/>
        <v/>
      </c>
      <c r="G831" s="428" t="str">
        <f t="shared" si="69"/>
        <v/>
      </c>
      <c r="H831" s="555" t="str">
        <f t="shared" si="72"/>
        <v>否</v>
      </c>
      <c r="I831" s="558" t="str">
        <f t="shared" si="73"/>
        <v>项</v>
      </c>
    </row>
    <row r="832" ht="34.9" customHeight="1" spans="1:9">
      <c r="A832" s="556" t="s">
        <v>1617</v>
      </c>
      <c r="B832" s="199" t="s">
        <v>1618</v>
      </c>
      <c r="C832" s="330"/>
      <c r="D832" s="330"/>
      <c r="E832" s="330"/>
      <c r="F832" s="428" t="str">
        <f t="shared" si="68"/>
        <v/>
      </c>
      <c r="G832" s="428" t="str">
        <f t="shared" si="69"/>
        <v/>
      </c>
      <c r="H832" s="555" t="str">
        <f t="shared" si="72"/>
        <v>否</v>
      </c>
      <c r="I832" s="558" t="str">
        <f t="shared" si="73"/>
        <v>项</v>
      </c>
    </row>
    <row r="833" ht="34.9" customHeight="1" spans="1:9">
      <c r="A833" s="556" t="s">
        <v>1619</v>
      </c>
      <c r="B833" s="199" t="s">
        <v>267</v>
      </c>
      <c r="C833" s="330"/>
      <c r="D833" s="330"/>
      <c r="E833" s="330"/>
      <c r="F833" s="428" t="str">
        <f t="shared" si="68"/>
        <v/>
      </c>
      <c r="G833" s="428" t="str">
        <f t="shared" si="69"/>
        <v/>
      </c>
      <c r="H833" s="555" t="str">
        <f t="shared" si="72"/>
        <v>否</v>
      </c>
      <c r="I833" s="558" t="str">
        <f t="shared" si="73"/>
        <v>项</v>
      </c>
    </row>
    <row r="834" ht="34.9" customHeight="1" spans="1:9">
      <c r="A834" s="556" t="s">
        <v>1620</v>
      </c>
      <c r="B834" s="199" t="s">
        <v>1621</v>
      </c>
      <c r="C834" s="330"/>
      <c r="D834" s="330"/>
      <c r="E834" s="330"/>
      <c r="F834" s="428" t="str">
        <f t="shared" si="68"/>
        <v/>
      </c>
      <c r="G834" s="428" t="str">
        <f t="shared" si="69"/>
        <v/>
      </c>
      <c r="H834" s="555" t="str">
        <f t="shared" si="72"/>
        <v>否</v>
      </c>
      <c r="I834" s="558" t="str">
        <f t="shared" si="73"/>
        <v>项</v>
      </c>
    </row>
    <row r="835" ht="34.9" customHeight="1" spans="1:9">
      <c r="A835" s="556" t="s">
        <v>1622</v>
      </c>
      <c r="B835" s="199" t="s">
        <v>1623</v>
      </c>
      <c r="C835" s="330"/>
      <c r="D835" s="330"/>
      <c r="E835" s="330"/>
      <c r="F835" s="428" t="str">
        <f t="shared" si="68"/>
        <v/>
      </c>
      <c r="G835" s="428" t="str">
        <f t="shared" si="69"/>
        <v/>
      </c>
      <c r="H835" s="555" t="str">
        <f t="shared" si="72"/>
        <v>否</v>
      </c>
      <c r="I835" s="558" t="str">
        <f t="shared" si="73"/>
        <v>款</v>
      </c>
    </row>
    <row r="836" ht="34.9" customHeight="1" spans="1:9">
      <c r="A836" s="569" t="s">
        <v>1624</v>
      </c>
      <c r="B836" s="580" t="s">
        <v>1625</v>
      </c>
      <c r="C836" s="330"/>
      <c r="D836" s="330"/>
      <c r="E836" s="330"/>
      <c r="F836" s="428" t="str">
        <f t="shared" si="68"/>
        <v/>
      </c>
      <c r="G836" s="428" t="str">
        <f t="shared" si="69"/>
        <v/>
      </c>
      <c r="H836" s="555" t="str">
        <f t="shared" si="72"/>
        <v>否</v>
      </c>
      <c r="I836" s="558" t="str">
        <f t="shared" si="73"/>
        <v>项</v>
      </c>
    </row>
    <row r="837" ht="34.9" customHeight="1" spans="1:9">
      <c r="A837" s="349" t="s">
        <v>195</v>
      </c>
      <c r="B837" s="193" t="s">
        <v>196</v>
      </c>
      <c r="C837" s="239">
        <f>SUM(C838,C849,C851,C854,C856,C858)</f>
        <v>6699</v>
      </c>
      <c r="D837" s="239">
        <f>SUM(D838,D849,D851,D854,D856,D858)</f>
        <v>6036</v>
      </c>
      <c r="E837" s="330">
        <f>E838+E849+E851+E854+E856+E858</f>
        <v>17262</v>
      </c>
      <c r="F837" s="428">
        <f t="shared" si="68"/>
        <v>1.577</v>
      </c>
      <c r="G837" s="428">
        <f t="shared" si="69"/>
        <v>2.86</v>
      </c>
      <c r="H837" s="555" t="str">
        <f t="shared" si="72"/>
        <v>是</v>
      </c>
      <c r="I837" s="558" t="str">
        <f t="shared" si="73"/>
        <v>类</v>
      </c>
    </row>
    <row r="838" ht="34.9" customHeight="1" spans="1:9">
      <c r="A838" s="556" t="s">
        <v>1626</v>
      </c>
      <c r="B838" s="199" t="s">
        <v>1627</v>
      </c>
      <c r="C838" s="330">
        <f>SUM(C839:C848)</f>
        <v>813</v>
      </c>
      <c r="D838" s="330">
        <f>SUM(D839:D848)</f>
        <v>1307</v>
      </c>
      <c r="E838" s="330">
        <f>SUM(E839:E848)</f>
        <v>1455</v>
      </c>
      <c r="F838" s="428">
        <f t="shared" ref="F838:F901" si="74">IF(C838&lt;&gt;0,E838/C838-1,"")</f>
        <v>0.79</v>
      </c>
      <c r="G838" s="428">
        <f t="shared" ref="G838:G901" si="75">IF(D838&lt;&gt;0,E838/D838,"")</f>
        <v>1.113</v>
      </c>
      <c r="H838" s="555" t="str">
        <f t="shared" si="72"/>
        <v>是</v>
      </c>
      <c r="I838" s="558" t="str">
        <f t="shared" si="73"/>
        <v>款</v>
      </c>
    </row>
    <row r="839" ht="34.9" customHeight="1" spans="1:9">
      <c r="A839" s="556" t="s">
        <v>1628</v>
      </c>
      <c r="B839" s="199" t="s">
        <v>249</v>
      </c>
      <c r="C839" s="330">
        <v>799</v>
      </c>
      <c r="D839" s="330">
        <v>904</v>
      </c>
      <c r="E839" s="521">
        <v>855</v>
      </c>
      <c r="F839" s="428">
        <f t="shared" si="74"/>
        <v>0.07</v>
      </c>
      <c r="G839" s="428">
        <f t="shared" si="75"/>
        <v>0.946</v>
      </c>
      <c r="H839" s="555" t="str">
        <f t="shared" si="72"/>
        <v>是</v>
      </c>
      <c r="I839" s="558" t="str">
        <f t="shared" si="73"/>
        <v>项</v>
      </c>
    </row>
    <row r="840" ht="34.9" customHeight="1" spans="1:9">
      <c r="A840" s="556" t="s">
        <v>1629</v>
      </c>
      <c r="B840" s="199" t="s">
        <v>251</v>
      </c>
      <c r="C840" s="330">
        <v>2</v>
      </c>
      <c r="D840" s="330">
        <v>379</v>
      </c>
      <c r="E840" s="521">
        <v>600</v>
      </c>
      <c r="F840" s="428">
        <f t="shared" si="74"/>
        <v>299</v>
      </c>
      <c r="G840" s="428">
        <f t="shared" si="75"/>
        <v>1.583</v>
      </c>
      <c r="H840" s="555" t="str">
        <f t="shared" si="72"/>
        <v>是</v>
      </c>
      <c r="I840" s="558" t="str">
        <f t="shared" si="73"/>
        <v>项</v>
      </c>
    </row>
    <row r="841" ht="34.9" customHeight="1" spans="1:9">
      <c r="A841" s="556" t="s">
        <v>1630</v>
      </c>
      <c r="B841" s="199" t="s">
        <v>253</v>
      </c>
      <c r="C841" s="330">
        <v>0</v>
      </c>
      <c r="D841" s="330">
        <v>12</v>
      </c>
      <c r="E841" s="330">
        <v>0</v>
      </c>
      <c r="F841" s="428" t="str">
        <f t="shared" si="74"/>
        <v/>
      </c>
      <c r="G841" s="428">
        <f t="shared" si="75"/>
        <v>0</v>
      </c>
      <c r="H841" s="555" t="str">
        <f t="shared" si="72"/>
        <v>是</v>
      </c>
      <c r="I841" s="558" t="str">
        <f t="shared" si="73"/>
        <v>项</v>
      </c>
    </row>
    <row r="842" ht="34.9" customHeight="1" spans="1:9">
      <c r="A842" s="556" t="s">
        <v>1631</v>
      </c>
      <c r="B842" s="199" t="s">
        <v>1632</v>
      </c>
      <c r="C842" s="330">
        <v>12</v>
      </c>
      <c r="D842" s="330">
        <v>12</v>
      </c>
      <c r="E842" s="330"/>
      <c r="F842" s="428">
        <f t="shared" si="74"/>
        <v>-1</v>
      </c>
      <c r="G842" s="428">
        <f t="shared" si="75"/>
        <v>0</v>
      </c>
      <c r="H842" s="555" t="str">
        <f t="shared" si="72"/>
        <v>是</v>
      </c>
      <c r="I842" s="558" t="str">
        <f t="shared" si="73"/>
        <v>项</v>
      </c>
    </row>
    <row r="843" ht="34.9" customHeight="1" spans="1:9">
      <c r="A843" s="556" t="s">
        <v>1633</v>
      </c>
      <c r="B843" s="199" t="s">
        <v>1634</v>
      </c>
      <c r="C843" s="330">
        <v>0</v>
      </c>
      <c r="D843" s="330"/>
      <c r="E843" s="330">
        <v>0</v>
      </c>
      <c r="F843" s="428" t="str">
        <f t="shared" si="74"/>
        <v/>
      </c>
      <c r="G843" s="428" t="str">
        <f t="shared" si="75"/>
        <v/>
      </c>
      <c r="H843" s="555" t="str">
        <f t="shared" si="72"/>
        <v>否</v>
      </c>
      <c r="I843" s="558" t="str">
        <f t="shared" si="73"/>
        <v>项</v>
      </c>
    </row>
    <row r="844" ht="34.9" customHeight="1" spans="1:9">
      <c r="A844" s="556" t="s">
        <v>1635</v>
      </c>
      <c r="B844" s="199" t="s">
        <v>1636</v>
      </c>
      <c r="C844" s="330">
        <v>0</v>
      </c>
      <c r="D844" s="330"/>
      <c r="E844" s="330">
        <v>0</v>
      </c>
      <c r="F844" s="428" t="str">
        <f t="shared" si="74"/>
        <v/>
      </c>
      <c r="G844" s="428" t="str">
        <f t="shared" si="75"/>
        <v/>
      </c>
      <c r="H844" s="555" t="str">
        <f t="shared" si="72"/>
        <v>否</v>
      </c>
      <c r="I844" s="558" t="str">
        <f t="shared" si="73"/>
        <v>项</v>
      </c>
    </row>
    <row r="845" ht="34.9" customHeight="1" spans="1:9">
      <c r="A845" s="556" t="s">
        <v>1637</v>
      </c>
      <c r="B845" s="199" t="s">
        <v>1638</v>
      </c>
      <c r="C845" s="330">
        <v>0</v>
      </c>
      <c r="D845" s="330"/>
      <c r="E845" s="330">
        <v>0</v>
      </c>
      <c r="F845" s="428" t="str">
        <f t="shared" si="74"/>
        <v/>
      </c>
      <c r="G845" s="428" t="str">
        <f t="shared" si="75"/>
        <v/>
      </c>
      <c r="H845" s="555" t="str">
        <f t="shared" si="72"/>
        <v>否</v>
      </c>
      <c r="I845" s="558" t="str">
        <f t="shared" si="73"/>
        <v>项</v>
      </c>
    </row>
    <row r="846" ht="34.9" customHeight="1" spans="1:9">
      <c r="A846" s="556" t="s">
        <v>1639</v>
      </c>
      <c r="B846" s="199" t="s">
        <v>1640</v>
      </c>
      <c r="C846" s="330">
        <v>0</v>
      </c>
      <c r="D846" s="330"/>
      <c r="E846" s="330">
        <v>0</v>
      </c>
      <c r="F846" s="428" t="str">
        <f t="shared" si="74"/>
        <v/>
      </c>
      <c r="G846" s="428" t="str">
        <f t="shared" si="75"/>
        <v/>
      </c>
      <c r="H846" s="555" t="str">
        <f t="shared" si="72"/>
        <v>否</v>
      </c>
      <c r="I846" s="558" t="str">
        <f t="shared" si="73"/>
        <v>项</v>
      </c>
    </row>
    <row r="847" ht="34.9" customHeight="1" spans="1:9">
      <c r="A847" s="556" t="s">
        <v>1641</v>
      </c>
      <c r="B847" s="199" t="s">
        <v>1642</v>
      </c>
      <c r="C847" s="330">
        <v>0</v>
      </c>
      <c r="D847" s="330"/>
      <c r="E847" s="330">
        <v>0</v>
      </c>
      <c r="F847" s="428" t="str">
        <f t="shared" si="74"/>
        <v/>
      </c>
      <c r="G847" s="428" t="str">
        <f t="shared" si="75"/>
        <v/>
      </c>
      <c r="H847" s="555" t="str">
        <f t="shared" si="72"/>
        <v>否</v>
      </c>
      <c r="I847" s="558" t="str">
        <f t="shared" si="73"/>
        <v>项</v>
      </c>
    </row>
    <row r="848" ht="34.9" customHeight="1" spans="1:9">
      <c r="A848" s="556" t="s">
        <v>1643</v>
      </c>
      <c r="B848" s="199" t="s">
        <v>1644</v>
      </c>
      <c r="C848" s="330"/>
      <c r="D848" s="330"/>
      <c r="E848" s="330">
        <v>0</v>
      </c>
      <c r="F848" s="428" t="str">
        <f t="shared" si="74"/>
        <v/>
      </c>
      <c r="G848" s="428" t="str">
        <f t="shared" si="75"/>
        <v/>
      </c>
      <c r="H848" s="555" t="str">
        <f t="shared" si="72"/>
        <v>否</v>
      </c>
      <c r="I848" s="558" t="str">
        <f t="shared" si="73"/>
        <v>项</v>
      </c>
    </row>
    <row r="849" ht="34.9" customHeight="1" spans="1:9">
      <c r="A849" s="556" t="s">
        <v>1645</v>
      </c>
      <c r="B849" s="199" t="s">
        <v>1646</v>
      </c>
      <c r="C849" s="330">
        <f>C850</f>
        <v>0</v>
      </c>
      <c r="D849" s="330">
        <f>D850</f>
        <v>26</v>
      </c>
      <c r="E849" s="330">
        <f>E850</f>
        <v>4</v>
      </c>
      <c r="F849" s="428" t="str">
        <f t="shared" si="74"/>
        <v/>
      </c>
      <c r="G849" s="428">
        <f t="shared" si="75"/>
        <v>0.154</v>
      </c>
      <c r="H849" s="555" t="str">
        <f t="shared" si="72"/>
        <v>是</v>
      </c>
      <c r="I849" s="558" t="str">
        <f t="shared" si="73"/>
        <v>款</v>
      </c>
    </row>
    <row r="850" ht="34.9" customHeight="1" spans="1:9">
      <c r="A850" s="562">
        <v>2120201</v>
      </c>
      <c r="B850" s="572" t="s">
        <v>1647</v>
      </c>
      <c r="C850" s="330">
        <v>0</v>
      </c>
      <c r="D850" s="330">
        <v>26</v>
      </c>
      <c r="E850" s="521">
        <v>4</v>
      </c>
      <c r="F850" s="428" t="str">
        <f t="shared" si="74"/>
        <v/>
      </c>
      <c r="G850" s="428">
        <f t="shared" si="75"/>
        <v>0.154</v>
      </c>
      <c r="H850" s="555" t="str">
        <f t="shared" si="72"/>
        <v>是</v>
      </c>
      <c r="I850" s="558" t="str">
        <f t="shared" si="73"/>
        <v>项</v>
      </c>
    </row>
    <row r="851" ht="34.9" customHeight="1" spans="1:9">
      <c r="A851" s="556" t="s">
        <v>1648</v>
      </c>
      <c r="B851" s="199" t="s">
        <v>1649</v>
      </c>
      <c r="C851" s="330">
        <f>SUM(C852:C853)</f>
        <v>5393</v>
      </c>
      <c r="D851" s="330">
        <f>SUM(D852:D853)</f>
        <v>3909</v>
      </c>
      <c r="E851" s="330">
        <f>SUM(E852:E853)</f>
        <v>14824</v>
      </c>
      <c r="F851" s="428">
        <f t="shared" si="74"/>
        <v>1.749</v>
      </c>
      <c r="G851" s="428">
        <f t="shared" si="75"/>
        <v>3.792</v>
      </c>
      <c r="H851" s="555" t="str">
        <f t="shared" si="72"/>
        <v>是</v>
      </c>
      <c r="I851" s="558" t="str">
        <f t="shared" si="73"/>
        <v>款</v>
      </c>
    </row>
    <row r="852" ht="34.9" customHeight="1" spans="1:9">
      <c r="A852" s="556" t="s">
        <v>1650</v>
      </c>
      <c r="B852" s="199" t="s">
        <v>1651</v>
      </c>
      <c r="C852" s="330">
        <v>3968</v>
      </c>
      <c r="D852" s="330">
        <v>3363</v>
      </c>
      <c r="E852" s="521">
        <v>14830</v>
      </c>
      <c r="F852" s="428">
        <f t="shared" si="74"/>
        <v>2.737</v>
      </c>
      <c r="G852" s="428">
        <f t="shared" si="75"/>
        <v>4.41</v>
      </c>
      <c r="H852" s="555" t="str">
        <f t="shared" si="72"/>
        <v>是</v>
      </c>
      <c r="I852" s="558" t="str">
        <f t="shared" si="73"/>
        <v>项</v>
      </c>
    </row>
    <row r="853" ht="34.9" customHeight="1" spans="1:9">
      <c r="A853" s="556" t="s">
        <v>1652</v>
      </c>
      <c r="B853" s="199" t="s">
        <v>1653</v>
      </c>
      <c r="C853" s="330">
        <v>1425</v>
      </c>
      <c r="D853" s="330">
        <v>546</v>
      </c>
      <c r="E853" s="521">
        <v>-6</v>
      </c>
      <c r="F853" s="428">
        <f t="shared" si="74"/>
        <v>-1.004</v>
      </c>
      <c r="G853" s="428">
        <f t="shared" si="75"/>
        <v>-0.011</v>
      </c>
      <c r="H853" s="555" t="str">
        <f t="shared" si="72"/>
        <v>是</v>
      </c>
      <c r="I853" s="558" t="str">
        <f t="shared" si="73"/>
        <v>项</v>
      </c>
    </row>
    <row r="854" ht="34.9" customHeight="1" spans="1:9">
      <c r="A854" s="556" t="s">
        <v>1654</v>
      </c>
      <c r="B854" s="199" t="s">
        <v>1655</v>
      </c>
      <c r="C854" s="330">
        <f>C855</f>
        <v>313</v>
      </c>
      <c r="D854" s="330">
        <f t="shared" ref="D854:D858" si="76">D855</f>
        <v>613</v>
      </c>
      <c r="E854" s="330">
        <f t="shared" ref="E854:E858" si="77">E855</f>
        <v>520</v>
      </c>
      <c r="F854" s="428">
        <f t="shared" si="74"/>
        <v>0.661</v>
      </c>
      <c r="G854" s="428">
        <f t="shared" si="75"/>
        <v>0.848</v>
      </c>
      <c r="H854" s="555" t="str">
        <f t="shared" si="72"/>
        <v>是</v>
      </c>
      <c r="I854" s="558" t="str">
        <f t="shared" si="73"/>
        <v>款</v>
      </c>
    </row>
    <row r="855" ht="34.9" customHeight="1" spans="1:9">
      <c r="A855" s="562">
        <v>2120501</v>
      </c>
      <c r="B855" s="572" t="s">
        <v>1656</v>
      </c>
      <c r="C855" s="330">
        <v>313</v>
      </c>
      <c r="D855" s="330">
        <v>613</v>
      </c>
      <c r="E855" s="521">
        <v>520</v>
      </c>
      <c r="F855" s="428">
        <f t="shared" si="74"/>
        <v>0.661</v>
      </c>
      <c r="G855" s="428">
        <f t="shared" si="75"/>
        <v>0.848</v>
      </c>
      <c r="H855" s="555" t="str">
        <f t="shared" si="72"/>
        <v>是</v>
      </c>
      <c r="I855" s="558" t="str">
        <f t="shared" si="73"/>
        <v>项</v>
      </c>
    </row>
    <row r="856" ht="34.9" customHeight="1" spans="1:9">
      <c r="A856" s="556" t="s">
        <v>1657</v>
      </c>
      <c r="B856" s="199" t="s">
        <v>1658</v>
      </c>
      <c r="C856" s="330"/>
      <c r="D856" s="330">
        <f t="shared" si="76"/>
        <v>0</v>
      </c>
      <c r="E856" s="330">
        <f t="shared" si="77"/>
        <v>0</v>
      </c>
      <c r="F856" s="428" t="str">
        <f t="shared" si="74"/>
        <v/>
      </c>
      <c r="G856" s="428" t="str">
        <f t="shared" si="75"/>
        <v/>
      </c>
      <c r="H856" s="555" t="str">
        <f t="shared" si="72"/>
        <v>否</v>
      </c>
      <c r="I856" s="558" t="str">
        <f t="shared" si="73"/>
        <v>款</v>
      </c>
    </row>
    <row r="857" ht="34.9" customHeight="1" spans="1:9">
      <c r="A857" s="562">
        <v>2120601</v>
      </c>
      <c r="B857" s="572" t="s">
        <v>1659</v>
      </c>
      <c r="C857" s="330"/>
      <c r="D857" s="330"/>
      <c r="E857" s="330">
        <v>0</v>
      </c>
      <c r="F857" s="428" t="str">
        <f t="shared" si="74"/>
        <v/>
      </c>
      <c r="G857" s="428" t="str">
        <f t="shared" si="75"/>
        <v/>
      </c>
      <c r="H857" s="555" t="str">
        <f t="shared" si="72"/>
        <v>否</v>
      </c>
      <c r="I857" s="558" t="str">
        <f t="shared" si="73"/>
        <v>项</v>
      </c>
    </row>
    <row r="858" ht="34.9" customHeight="1" spans="1:9">
      <c r="A858" s="556" t="s">
        <v>1660</v>
      </c>
      <c r="B858" s="199" t="s">
        <v>1661</v>
      </c>
      <c r="C858" s="330">
        <f>C859</f>
        <v>180</v>
      </c>
      <c r="D858" s="330">
        <f t="shared" si="76"/>
        <v>181</v>
      </c>
      <c r="E858" s="330">
        <f t="shared" si="77"/>
        <v>459</v>
      </c>
      <c r="F858" s="428">
        <f t="shared" si="74"/>
        <v>1.55</v>
      </c>
      <c r="G858" s="428">
        <f t="shared" si="75"/>
        <v>2.536</v>
      </c>
      <c r="H858" s="555" t="str">
        <f t="shared" si="72"/>
        <v>是</v>
      </c>
      <c r="I858" s="558" t="str">
        <f t="shared" si="73"/>
        <v>款</v>
      </c>
    </row>
    <row r="859" ht="34.9" customHeight="1" spans="1:9">
      <c r="A859" s="562">
        <v>2129999</v>
      </c>
      <c r="B859" s="572" t="s">
        <v>1662</v>
      </c>
      <c r="C859" s="330">
        <v>180</v>
      </c>
      <c r="D859" s="330">
        <v>181</v>
      </c>
      <c r="E859" s="521">
        <v>459</v>
      </c>
      <c r="F859" s="428">
        <f t="shared" si="74"/>
        <v>1.55</v>
      </c>
      <c r="G859" s="428">
        <f t="shared" si="75"/>
        <v>2.536</v>
      </c>
      <c r="H859" s="555" t="str">
        <f t="shared" si="72"/>
        <v>是</v>
      </c>
      <c r="I859" s="558" t="str">
        <f t="shared" si="73"/>
        <v>项</v>
      </c>
    </row>
    <row r="860" ht="34.9" customHeight="1" spans="1:9">
      <c r="A860" s="349" t="s">
        <v>197</v>
      </c>
      <c r="B860" s="193" t="s">
        <v>198</v>
      </c>
      <c r="C860" s="330">
        <f>SUM(C861,C887,C913,C941,C952,C959,C966,C969)</f>
        <v>34803</v>
      </c>
      <c r="D860" s="330">
        <f>SUM(D861,D887,D913,D941,D952,D959,D966,D969)</f>
        <v>38417</v>
      </c>
      <c r="E860" s="330">
        <f>SUM(E861,E887,E913,E941,E952,E959,E966,E969)</f>
        <v>55129</v>
      </c>
      <c r="F860" s="428">
        <f t="shared" si="74"/>
        <v>0.584</v>
      </c>
      <c r="G860" s="428">
        <f t="shared" si="75"/>
        <v>1.435</v>
      </c>
      <c r="H860" s="555" t="str">
        <f t="shared" si="72"/>
        <v>是</v>
      </c>
      <c r="I860" s="558" t="str">
        <f t="shared" si="73"/>
        <v>类</v>
      </c>
    </row>
    <row r="861" ht="34.9" customHeight="1" spans="1:9">
      <c r="A861" s="556" t="s">
        <v>1663</v>
      </c>
      <c r="B861" s="199" t="s">
        <v>1664</v>
      </c>
      <c r="C861" s="330">
        <f>SUM(C862:C886)</f>
        <v>8101</v>
      </c>
      <c r="D861" s="330">
        <f>SUM(D862:D886)</f>
        <v>13907</v>
      </c>
      <c r="E861" s="330">
        <f>SUM(E862:E886)</f>
        <v>14091</v>
      </c>
      <c r="F861" s="428">
        <f t="shared" si="74"/>
        <v>0.739</v>
      </c>
      <c r="G861" s="428">
        <f t="shared" si="75"/>
        <v>1.013</v>
      </c>
      <c r="H861" s="555" t="str">
        <f t="shared" si="72"/>
        <v>是</v>
      </c>
      <c r="I861" s="558" t="str">
        <f t="shared" si="73"/>
        <v>款</v>
      </c>
    </row>
    <row r="862" ht="34.9" customHeight="1" spans="1:9">
      <c r="A862" s="556" t="s">
        <v>1665</v>
      </c>
      <c r="B862" s="199" t="s">
        <v>249</v>
      </c>
      <c r="C862" s="330">
        <v>320</v>
      </c>
      <c r="D862" s="330">
        <v>355</v>
      </c>
      <c r="E862" s="521">
        <v>371</v>
      </c>
      <c r="F862" s="428">
        <f t="shared" si="74"/>
        <v>0.159</v>
      </c>
      <c r="G862" s="428">
        <f t="shared" si="75"/>
        <v>1.045</v>
      </c>
      <c r="H862" s="555" t="str">
        <f t="shared" si="72"/>
        <v>是</v>
      </c>
      <c r="I862" s="558" t="str">
        <f t="shared" si="73"/>
        <v>项</v>
      </c>
    </row>
    <row r="863" ht="34.9" customHeight="1" spans="1:9">
      <c r="A863" s="556" t="s">
        <v>1666</v>
      </c>
      <c r="B863" s="199" t="s">
        <v>251</v>
      </c>
      <c r="C863" s="330">
        <v>100</v>
      </c>
      <c r="D863" s="330">
        <v>83</v>
      </c>
      <c r="E863" s="521">
        <v>-31</v>
      </c>
      <c r="F863" s="428">
        <f t="shared" si="74"/>
        <v>-1.31</v>
      </c>
      <c r="G863" s="428">
        <f t="shared" si="75"/>
        <v>-0.373</v>
      </c>
      <c r="H863" s="555" t="str">
        <f t="shared" si="72"/>
        <v>是</v>
      </c>
      <c r="I863" s="558" t="str">
        <f t="shared" si="73"/>
        <v>项</v>
      </c>
    </row>
    <row r="864" ht="34.9" customHeight="1" spans="1:9">
      <c r="A864" s="556" t="s">
        <v>1667</v>
      </c>
      <c r="B864" s="199" t="s">
        <v>253</v>
      </c>
      <c r="C864" s="330">
        <v>0</v>
      </c>
      <c r="D864" s="330"/>
      <c r="E864" s="521"/>
      <c r="F864" s="428" t="str">
        <f t="shared" si="74"/>
        <v/>
      </c>
      <c r="G864" s="428" t="str">
        <f t="shared" si="75"/>
        <v/>
      </c>
      <c r="H864" s="555" t="str">
        <f t="shared" si="72"/>
        <v>否</v>
      </c>
      <c r="I864" s="558" t="str">
        <f t="shared" si="73"/>
        <v>项</v>
      </c>
    </row>
    <row r="865" ht="34.9" customHeight="1" spans="1:9">
      <c r="A865" s="556" t="s">
        <v>1668</v>
      </c>
      <c r="B865" s="199" t="s">
        <v>267</v>
      </c>
      <c r="C865" s="330">
        <v>1878</v>
      </c>
      <c r="D865" s="330">
        <v>1872</v>
      </c>
      <c r="E865" s="521">
        <v>1806</v>
      </c>
      <c r="F865" s="428">
        <f t="shared" si="74"/>
        <v>-0.038</v>
      </c>
      <c r="G865" s="428">
        <f t="shared" si="75"/>
        <v>0.965</v>
      </c>
      <c r="H865" s="555" t="str">
        <f t="shared" si="72"/>
        <v>是</v>
      </c>
      <c r="I865" s="558" t="str">
        <f t="shared" si="73"/>
        <v>项</v>
      </c>
    </row>
    <row r="866" ht="34.9" customHeight="1" spans="1:9">
      <c r="A866" s="556" t="s">
        <v>1669</v>
      </c>
      <c r="B866" s="199" t="s">
        <v>1670</v>
      </c>
      <c r="C866" s="330">
        <v>0</v>
      </c>
      <c r="D866" s="330"/>
      <c r="E866" s="521"/>
      <c r="F866" s="428" t="str">
        <f t="shared" si="74"/>
        <v/>
      </c>
      <c r="G866" s="428" t="str">
        <f t="shared" si="75"/>
        <v/>
      </c>
      <c r="H866" s="555" t="str">
        <f t="shared" si="72"/>
        <v>否</v>
      </c>
      <c r="I866" s="558" t="str">
        <f t="shared" si="73"/>
        <v>项</v>
      </c>
    </row>
    <row r="867" ht="34.9" customHeight="1" spans="1:9">
      <c r="A867" s="556" t="s">
        <v>1671</v>
      </c>
      <c r="B867" s="199" t="s">
        <v>1672</v>
      </c>
      <c r="C867" s="330">
        <v>353</v>
      </c>
      <c r="D867" s="330">
        <v>330</v>
      </c>
      <c r="E867" s="521">
        <v>340</v>
      </c>
      <c r="F867" s="428">
        <f t="shared" si="74"/>
        <v>-0.037</v>
      </c>
      <c r="G867" s="428">
        <f t="shared" si="75"/>
        <v>1.03</v>
      </c>
      <c r="H867" s="555" t="str">
        <f t="shared" ref="H867:H910" si="78">IF(LEN(A867)=3,"是",IF(B867&lt;&gt;"",IF(SUM(C867:E867)&lt;&gt;0,"是","否"),"是"))</f>
        <v>是</v>
      </c>
      <c r="I867" s="558" t="str">
        <f t="shared" ref="I867:I910" si="79">IF(LEN(A867)=3,"类",IF(LEN(A867)=5,"款","项"))</f>
        <v>项</v>
      </c>
    </row>
    <row r="868" ht="34.9" customHeight="1" spans="1:9">
      <c r="A868" s="556" t="s">
        <v>1673</v>
      </c>
      <c r="B868" s="199" t="s">
        <v>1674</v>
      </c>
      <c r="C868" s="330">
        <v>168</v>
      </c>
      <c r="D868" s="330">
        <v>1</v>
      </c>
      <c r="E868" s="521">
        <v>52</v>
      </c>
      <c r="F868" s="428">
        <f t="shared" si="74"/>
        <v>-0.69</v>
      </c>
      <c r="G868" s="428">
        <f t="shared" si="75"/>
        <v>52</v>
      </c>
      <c r="H868" s="555" t="str">
        <f t="shared" si="78"/>
        <v>是</v>
      </c>
      <c r="I868" s="558" t="str">
        <f t="shared" si="79"/>
        <v>项</v>
      </c>
    </row>
    <row r="869" ht="34.9" customHeight="1" spans="1:9">
      <c r="A869" s="556" t="s">
        <v>1675</v>
      </c>
      <c r="B869" s="199" t="s">
        <v>1676</v>
      </c>
      <c r="C869" s="330">
        <v>24</v>
      </c>
      <c r="D869" s="330">
        <v>2</v>
      </c>
      <c r="E869" s="521">
        <v>-3</v>
      </c>
      <c r="F869" s="428">
        <f t="shared" si="74"/>
        <v>-1.125</v>
      </c>
      <c r="G869" s="428">
        <f t="shared" si="75"/>
        <v>-1.5</v>
      </c>
      <c r="H869" s="555" t="str">
        <f t="shared" si="78"/>
        <v>是</v>
      </c>
      <c r="I869" s="558" t="str">
        <f t="shared" si="79"/>
        <v>项</v>
      </c>
    </row>
    <row r="870" ht="34.9" customHeight="1" spans="1:9">
      <c r="A870" s="556" t="s">
        <v>1677</v>
      </c>
      <c r="B870" s="199" t="s">
        <v>1678</v>
      </c>
      <c r="C870" s="330">
        <v>0</v>
      </c>
      <c r="D870" s="330"/>
      <c r="E870" s="521"/>
      <c r="F870" s="428" t="str">
        <f t="shared" si="74"/>
        <v/>
      </c>
      <c r="G870" s="428" t="str">
        <f t="shared" si="75"/>
        <v/>
      </c>
      <c r="H870" s="555" t="str">
        <f t="shared" si="78"/>
        <v>否</v>
      </c>
      <c r="I870" s="558" t="str">
        <f t="shared" si="79"/>
        <v>项</v>
      </c>
    </row>
    <row r="871" ht="34.9" customHeight="1" spans="1:9">
      <c r="A871" s="556" t="s">
        <v>1679</v>
      </c>
      <c r="B871" s="199" t="s">
        <v>1680</v>
      </c>
      <c r="C871" s="330">
        <v>15</v>
      </c>
      <c r="D871" s="330">
        <v>2</v>
      </c>
      <c r="E871" s="521"/>
      <c r="F871" s="428">
        <f t="shared" si="74"/>
        <v>-1</v>
      </c>
      <c r="G871" s="428">
        <f t="shared" si="75"/>
        <v>0</v>
      </c>
      <c r="H871" s="555" t="str">
        <f t="shared" si="78"/>
        <v>是</v>
      </c>
      <c r="I871" s="558" t="str">
        <f t="shared" si="79"/>
        <v>项</v>
      </c>
    </row>
    <row r="872" s="421" customFormat="1" ht="34.9" customHeight="1" spans="1:9">
      <c r="A872" s="556" t="s">
        <v>1681</v>
      </c>
      <c r="B872" s="199" t="s">
        <v>1682</v>
      </c>
      <c r="C872" s="330">
        <v>0</v>
      </c>
      <c r="D872" s="330"/>
      <c r="E872" s="521"/>
      <c r="F872" s="428" t="str">
        <f t="shared" si="74"/>
        <v/>
      </c>
      <c r="G872" s="428" t="str">
        <f t="shared" si="75"/>
        <v/>
      </c>
      <c r="H872" s="555" t="str">
        <f t="shared" si="78"/>
        <v>否</v>
      </c>
      <c r="I872" s="558" t="str">
        <f t="shared" si="79"/>
        <v>项</v>
      </c>
    </row>
    <row r="873" ht="34.9" customHeight="1" spans="1:9">
      <c r="A873" s="556" t="s">
        <v>1683</v>
      </c>
      <c r="B873" s="199" t="s">
        <v>1684</v>
      </c>
      <c r="C873" s="330">
        <v>0</v>
      </c>
      <c r="D873" s="330"/>
      <c r="E873" s="521"/>
      <c r="F873" s="428" t="str">
        <f t="shared" si="74"/>
        <v/>
      </c>
      <c r="G873" s="428" t="str">
        <f t="shared" si="75"/>
        <v/>
      </c>
      <c r="H873" s="555" t="str">
        <f t="shared" si="78"/>
        <v>否</v>
      </c>
      <c r="I873" s="558" t="str">
        <f t="shared" si="79"/>
        <v>项</v>
      </c>
    </row>
    <row r="874" ht="34.9" customHeight="1" spans="1:9">
      <c r="A874" s="556" t="s">
        <v>1685</v>
      </c>
      <c r="B874" s="199" t="s">
        <v>1686</v>
      </c>
      <c r="C874" s="330">
        <v>15</v>
      </c>
      <c r="D874" s="330">
        <v>10</v>
      </c>
      <c r="E874" s="521"/>
      <c r="F874" s="428">
        <f t="shared" si="74"/>
        <v>-1</v>
      </c>
      <c r="G874" s="428">
        <f t="shared" si="75"/>
        <v>0</v>
      </c>
      <c r="H874" s="555" t="str">
        <f t="shared" si="78"/>
        <v>是</v>
      </c>
      <c r="I874" s="558" t="str">
        <f t="shared" si="79"/>
        <v>项</v>
      </c>
    </row>
    <row r="875" ht="33" customHeight="1" spans="1:9">
      <c r="A875" s="556" t="s">
        <v>1687</v>
      </c>
      <c r="B875" s="199" t="s">
        <v>1688</v>
      </c>
      <c r="C875" s="330">
        <v>97</v>
      </c>
      <c r="D875" s="330">
        <v>5</v>
      </c>
      <c r="E875" s="521">
        <v>1332</v>
      </c>
      <c r="F875" s="428">
        <f t="shared" si="74"/>
        <v>12.732</v>
      </c>
      <c r="G875" s="428">
        <f t="shared" si="75"/>
        <v>266.4</v>
      </c>
      <c r="H875" s="555" t="str">
        <f t="shared" si="78"/>
        <v>是</v>
      </c>
      <c r="I875" s="558" t="str">
        <f t="shared" si="79"/>
        <v>项</v>
      </c>
    </row>
    <row r="876" ht="34.9" customHeight="1" spans="1:9">
      <c r="A876" s="556" t="s">
        <v>1689</v>
      </c>
      <c r="B876" s="199" t="s">
        <v>1690</v>
      </c>
      <c r="C876" s="330">
        <v>0</v>
      </c>
      <c r="D876" s="330">
        <v>78</v>
      </c>
      <c r="E876" s="521">
        <v>60</v>
      </c>
      <c r="F876" s="428" t="str">
        <f t="shared" si="74"/>
        <v/>
      </c>
      <c r="G876" s="428">
        <f t="shared" si="75"/>
        <v>0.769</v>
      </c>
      <c r="H876" s="555" t="str">
        <f t="shared" si="78"/>
        <v>是</v>
      </c>
      <c r="I876" s="558" t="str">
        <f t="shared" si="79"/>
        <v>项</v>
      </c>
    </row>
    <row r="877" ht="34.9" customHeight="1" spans="1:9">
      <c r="A877" s="556" t="s">
        <v>1691</v>
      </c>
      <c r="B877" s="199" t="s">
        <v>1692</v>
      </c>
      <c r="C877" s="330">
        <v>3625</v>
      </c>
      <c r="D877" s="330">
        <v>1037</v>
      </c>
      <c r="E877" s="521">
        <v>329</v>
      </c>
      <c r="F877" s="428">
        <f t="shared" si="74"/>
        <v>-0.909</v>
      </c>
      <c r="G877" s="428">
        <f t="shared" si="75"/>
        <v>0.317</v>
      </c>
      <c r="H877" s="555" t="str">
        <f t="shared" si="78"/>
        <v>是</v>
      </c>
      <c r="I877" s="558" t="str">
        <f t="shared" si="79"/>
        <v>项</v>
      </c>
    </row>
    <row r="878" ht="34.9" customHeight="1" spans="1:9">
      <c r="A878" s="556" t="s">
        <v>1693</v>
      </c>
      <c r="B878" s="199" t="s">
        <v>1694</v>
      </c>
      <c r="C878" s="330">
        <v>0</v>
      </c>
      <c r="D878" s="330"/>
      <c r="E878" s="521"/>
      <c r="F878" s="428" t="str">
        <f t="shared" si="74"/>
        <v/>
      </c>
      <c r="G878" s="428" t="str">
        <f t="shared" si="75"/>
        <v/>
      </c>
      <c r="H878" s="555" t="str">
        <f t="shared" si="78"/>
        <v>否</v>
      </c>
      <c r="I878" s="558" t="str">
        <f t="shared" si="79"/>
        <v>项</v>
      </c>
    </row>
    <row r="879" ht="34.9" customHeight="1" spans="1:9">
      <c r="A879" s="556" t="s">
        <v>1695</v>
      </c>
      <c r="B879" s="199" t="s">
        <v>1696</v>
      </c>
      <c r="C879" s="330">
        <v>10</v>
      </c>
      <c r="D879" s="330">
        <v>15</v>
      </c>
      <c r="E879" s="521">
        <v>-2</v>
      </c>
      <c r="F879" s="428">
        <f t="shared" si="74"/>
        <v>-1.2</v>
      </c>
      <c r="G879" s="428">
        <f t="shared" si="75"/>
        <v>-0.133</v>
      </c>
      <c r="H879" s="555" t="str">
        <f t="shared" si="78"/>
        <v>是</v>
      </c>
      <c r="I879" s="558" t="str">
        <f t="shared" si="79"/>
        <v>项</v>
      </c>
    </row>
    <row r="880" ht="34.9" customHeight="1" spans="1:9">
      <c r="A880" s="556" t="s">
        <v>1697</v>
      </c>
      <c r="B880" s="199" t="s">
        <v>1698</v>
      </c>
      <c r="C880" s="330">
        <v>632</v>
      </c>
      <c r="D880" s="330">
        <v>20</v>
      </c>
      <c r="E880" s="521">
        <v>-89</v>
      </c>
      <c r="F880" s="428">
        <f t="shared" si="74"/>
        <v>-1.141</v>
      </c>
      <c r="G880" s="428">
        <f t="shared" si="75"/>
        <v>-4.45</v>
      </c>
      <c r="H880" s="555" t="str">
        <f t="shared" si="78"/>
        <v>是</v>
      </c>
      <c r="I880" s="558" t="str">
        <f t="shared" si="79"/>
        <v>项</v>
      </c>
    </row>
    <row r="881" ht="34.9" customHeight="1" spans="1:9">
      <c r="A881" s="556" t="s">
        <v>1699</v>
      </c>
      <c r="B881" s="199" t="s">
        <v>1700</v>
      </c>
      <c r="C881" s="330">
        <v>491</v>
      </c>
      <c r="D881" s="330">
        <v>10</v>
      </c>
      <c r="E881" s="521">
        <v>386</v>
      </c>
      <c r="F881" s="428">
        <f t="shared" si="74"/>
        <v>-0.214</v>
      </c>
      <c r="G881" s="428">
        <f t="shared" si="75"/>
        <v>38.6</v>
      </c>
      <c r="H881" s="555" t="str">
        <f t="shared" si="78"/>
        <v>是</v>
      </c>
      <c r="I881" s="558" t="str">
        <f t="shared" si="79"/>
        <v>项</v>
      </c>
    </row>
    <row r="882" ht="34.9" customHeight="1" spans="1:9">
      <c r="A882" s="556" t="s">
        <v>1701</v>
      </c>
      <c r="B882" s="199" t="s">
        <v>1702</v>
      </c>
      <c r="C882" s="330">
        <v>0</v>
      </c>
      <c r="D882" s="330"/>
      <c r="E882" s="521"/>
      <c r="F882" s="428" t="str">
        <f t="shared" si="74"/>
        <v/>
      </c>
      <c r="G882" s="428" t="str">
        <f t="shared" si="75"/>
        <v/>
      </c>
      <c r="H882" s="555" t="str">
        <f t="shared" si="78"/>
        <v>否</v>
      </c>
      <c r="I882" s="558" t="str">
        <f t="shared" si="79"/>
        <v>项</v>
      </c>
    </row>
    <row r="883" ht="34.9" customHeight="1" spans="1:9">
      <c r="A883" s="556" t="s">
        <v>1703</v>
      </c>
      <c r="B883" s="204" t="s">
        <v>1704</v>
      </c>
      <c r="C883" s="330">
        <v>0</v>
      </c>
      <c r="D883" s="330"/>
      <c r="E883" s="521">
        <v>-1</v>
      </c>
      <c r="F883" s="428" t="str">
        <f t="shared" si="74"/>
        <v/>
      </c>
      <c r="G883" s="428" t="str">
        <f t="shared" si="75"/>
        <v/>
      </c>
      <c r="H883" s="555" t="str">
        <f t="shared" si="78"/>
        <v>是</v>
      </c>
      <c r="I883" s="558" t="str">
        <f t="shared" si="79"/>
        <v>项</v>
      </c>
    </row>
    <row r="884" ht="34.9" customHeight="1" spans="1:9">
      <c r="A884" s="556" t="s">
        <v>1705</v>
      </c>
      <c r="B884" s="199" t="s">
        <v>1706</v>
      </c>
      <c r="C884" s="330">
        <v>3</v>
      </c>
      <c r="D884" s="330">
        <v>8</v>
      </c>
      <c r="E884" s="521">
        <v>3</v>
      </c>
      <c r="F884" s="428">
        <f t="shared" si="74"/>
        <v>0</v>
      </c>
      <c r="G884" s="428">
        <f t="shared" si="75"/>
        <v>0.375</v>
      </c>
      <c r="H884" s="555" t="str">
        <f t="shared" si="78"/>
        <v>是</v>
      </c>
      <c r="I884" s="558" t="str">
        <f t="shared" si="79"/>
        <v>项</v>
      </c>
    </row>
    <row r="885" ht="34.9" customHeight="1" spans="1:9">
      <c r="A885" s="556" t="s">
        <v>1707</v>
      </c>
      <c r="B885" s="199" t="s">
        <v>1708</v>
      </c>
      <c r="C885" s="330">
        <v>27</v>
      </c>
      <c r="D885" s="330">
        <v>10020</v>
      </c>
      <c r="E885" s="521">
        <v>9607</v>
      </c>
      <c r="F885" s="428">
        <f t="shared" si="74"/>
        <v>354.815</v>
      </c>
      <c r="G885" s="428">
        <f t="shared" si="75"/>
        <v>0.959</v>
      </c>
      <c r="H885" s="555" t="str">
        <f t="shared" si="78"/>
        <v>是</v>
      </c>
      <c r="I885" s="558" t="str">
        <f t="shared" si="79"/>
        <v>项</v>
      </c>
    </row>
    <row r="886" ht="34.9" customHeight="1" spans="1:9">
      <c r="A886" s="556" t="s">
        <v>1709</v>
      </c>
      <c r="B886" s="199" t="s">
        <v>1710</v>
      </c>
      <c r="C886" s="330">
        <v>343</v>
      </c>
      <c r="D886" s="330">
        <v>59</v>
      </c>
      <c r="E886" s="521">
        <v>-69</v>
      </c>
      <c r="F886" s="428">
        <f t="shared" si="74"/>
        <v>-1.201</v>
      </c>
      <c r="G886" s="428">
        <f t="shared" si="75"/>
        <v>-1.169</v>
      </c>
      <c r="H886" s="555" t="str">
        <f t="shared" si="78"/>
        <v>是</v>
      </c>
      <c r="I886" s="558" t="str">
        <f t="shared" si="79"/>
        <v>项</v>
      </c>
    </row>
    <row r="887" ht="34.9" customHeight="1" spans="1:9">
      <c r="A887" s="556" t="s">
        <v>1711</v>
      </c>
      <c r="B887" s="199" t="s">
        <v>1712</v>
      </c>
      <c r="C887" s="330">
        <f>SUM(C888:C912)</f>
        <v>3253</v>
      </c>
      <c r="D887" s="330">
        <f>SUM(D888:D912)</f>
        <v>4657</v>
      </c>
      <c r="E887" s="330">
        <f>SUM(E888:E912)</f>
        <v>4219</v>
      </c>
      <c r="F887" s="428">
        <f t="shared" si="74"/>
        <v>0.297</v>
      </c>
      <c r="G887" s="428">
        <f t="shared" si="75"/>
        <v>0.906</v>
      </c>
      <c r="H887" s="555" t="str">
        <f t="shared" si="78"/>
        <v>是</v>
      </c>
      <c r="I887" s="558" t="str">
        <f t="shared" si="79"/>
        <v>款</v>
      </c>
    </row>
    <row r="888" ht="34.9" customHeight="1" spans="1:9">
      <c r="A888" s="556" t="s">
        <v>1713</v>
      </c>
      <c r="B888" s="199" t="s">
        <v>249</v>
      </c>
      <c r="C888" s="330">
        <v>444</v>
      </c>
      <c r="D888" s="330">
        <v>691</v>
      </c>
      <c r="E888" s="521">
        <v>709</v>
      </c>
      <c r="F888" s="428">
        <f t="shared" si="74"/>
        <v>0.597</v>
      </c>
      <c r="G888" s="428">
        <f t="shared" si="75"/>
        <v>1.026</v>
      </c>
      <c r="H888" s="555" t="str">
        <f t="shared" si="78"/>
        <v>是</v>
      </c>
      <c r="I888" s="558" t="str">
        <f t="shared" si="79"/>
        <v>项</v>
      </c>
    </row>
    <row r="889" ht="34.9" customHeight="1" spans="1:9">
      <c r="A889" s="556" t="s">
        <v>1714</v>
      </c>
      <c r="B889" s="199" t="s">
        <v>251</v>
      </c>
      <c r="C889" s="330">
        <v>5</v>
      </c>
      <c r="D889" s="330">
        <v>2</v>
      </c>
      <c r="E889" s="521"/>
      <c r="F889" s="428">
        <f t="shared" si="74"/>
        <v>-1</v>
      </c>
      <c r="G889" s="428">
        <f t="shared" si="75"/>
        <v>0</v>
      </c>
      <c r="H889" s="555" t="str">
        <f t="shared" si="78"/>
        <v>是</v>
      </c>
      <c r="I889" s="558" t="str">
        <f t="shared" si="79"/>
        <v>项</v>
      </c>
    </row>
    <row r="890" ht="34.9" customHeight="1" spans="1:9">
      <c r="A890" s="556" t="s">
        <v>1715</v>
      </c>
      <c r="B890" s="199" t="s">
        <v>253</v>
      </c>
      <c r="C890" s="330">
        <v>0</v>
      </c>
      <c r="D890" s="330"/>
      <c r="E890" s="521"/>
      <c r="F890" s="428" t="str">
        <f t="shared" si="74"/>
        <v/>
      </c>
      <c r="G890" s="428" t="str">
        <f t="shared" si="75"/>
        <v/>
      </c>
      <c r="H890" s="555" t="str">
        <f t="shared" si="78"/>
        <v>否</v>
      </c>
      <c r="I890" s="558" t="str">
        <f t="shared" si="79"/>
        <v>项</v>
      </c>
    </row>
    <row r="891" ht="34.9" customHeight="1" spans="1:9">
      <c r="A891" s="556" t="s">
        <v>1716</v>
      </c>
      <c r="B891" s="199" t="s">
        <v>1717</v>
      </c>
      <c r="C891" s="330">
        <v>1819</v>
      </c>
      <c r="D891" s="330">
        <v>1901</v>
      </c>
      <c r="E891" s="521">
        <v>1747</v>
      </c>
      <c r="F891" s="428">
        <f t="shared" si="74"/>
        <v>-0.04</v>
      </c>
      <c r="G891" s="428">
        <f t="shared" si="75"/>
        <v>0.919</v>
      </c>
      <c r="H891" s="555" t="str">
        <f t="shared" si="78"/>
        <v>是</v>
      </c>
      <c r="I891" s="558" t="str">
        <f t="shared" si="79"/>
        <v>项</v>
      </c>
    </row>
    <row r="892" ht="34.9" customHeight="1" spans="1:9">
      <c r="A892" s="556" t="s">
        <v>1718</v>
      </c>
      <c r="B892" s="199" t="s">
        <v>1719</v>
      </c>
      <c r="C892" s="330">
        <v>294</v>
      </c>
      <c r="D892" s="330">
        <v>15</v>
      </c>
      <c r="E892" s="521">
        <v>-220</v>
      </c>
      <c r="F892" s="428">
        <f t="shared" si="74"/>
        <v>-1.748</v>
      </c>
      <c r="G892" s="428">
        <f t="shared" si="75"/>
        <v>-14.667</v>
      </c>
      <c r="H892" s="555" t="str">
        <f t="shared" si="78"/>
        <v>是</v>
      </c>
      <c r="I892" s="558" t="str">
        <f t="shared" si="79"/>
        <v>项</v>
      </c>
    </row>
    <row r="893" ht="34.9" customHeight="1" spans="1:9">
      <c r="A893" s="556" t="s">
        <v>1720</v>
      </c>
      <c r="B893" s="199" t="s">
        <v>1721</v>
      </c>
      <c r="C893" s="330">
        <v>0</v>
      </c>
      <c r="D893" s="330"/>
      <c r="E893" s="521">
        <v>-6</v>
      </c>
      <c r="F893" s="428" t="str">
        <f t="shared" si="74"/>
        <v/>
      </c>
      <c r="G893" s="428" t="str">
        <f t="shared" si="75"/>
        <v/>
      </c>
      <c r="H893" s="555" t="str">
        <f t="shared" si="78"/>
        <v>是</v>
      </c>
      <c r="I893" s="558" t="str">
        <f t="shared" si="79"/>
        <v>项</v>
      </c>
    </row>
    <row r="894" ht="34.9" customHeight="1" spans="1:9">
      <c r="A894" s="556" t="s">
        <v>1722</v>
      </c>
      <c r="B894" s="199" t="s">
        <v>1723</v>
      </c>
      <c r="C894" s="330">
        <v>24</v>
      </c>
      <c r="D894" s="330">
        <v>326</v>
      </c>
      <c r="E894" s="521">
        <v>57</v>
      </c>
      <c r="F894" s="428">
        <f t="shared" si="74"/>
        <v>1.375</v>
      </c>
      <c r="G894" s="428">
        <f t="shared" si="75"/>
        <v>0.175</v>
      </c>
      <c r="H894" s="555" t="str">
        <f t="shared" si="78"/>
        <v>是</v>
      </c>
      <c r="I894" s="558" t="str">
        <f t="shared" si="79"/>
        <v>项</v>
      </c>
    </row>
    <row r="895" ht="34.9" customHeight="1" spans="1:9">
      <c r="A895" s="556" t="s">
        <v>1724</v>
      </c>
      <c r="B895" s="199" t="s">
        <v>1725</v>
      </c>
      <c r="C895" s="330">
        <v>434</v>
      </c>
      <c r="D895" s="330">
        <v>1456</v>
      </c>
      <c r="E895" s="521">
        <v>1698</v>
      </c>
      <c r="F895" s="428">
        <f t="shared" si="74"/>
        <v>2.912</v>
      </c>
      <c r="G895" s="428">
        <f t="shared" si="75"/>
        <v>1.166</v>
      </c>
      <c r="H895" s="555" t="str">
        <f t="shared" si="78"/>
        <v>是</v>
      </c>
      <c r="I895" s="558" t="str">
        <f t="shared" si="79"/>
        <v>项</v>
      </c>
    </row>
    <row r="896" ht="34.9" customHeight="1" spans="1:9">
      <c r="A896" s="556" t="s">
        <v>1726</v>
      </c>
      <c r="B896" s="221" t="s">
        <v>1727</v>
      </c>
      <c r="C896" s="330">
        <v>0</v>
      </c>
      <c r="D896" s="330"/>
      <c r="E896" s="521"/>
      <c r="F896" s="428" t="str">
        <f t="shared" si="74"/>
        <v/>
      </c>
      <c r="G896" s="428" t="str">
        <f t="shared" si="75"/>
        <v/>
      </c>
      <c r="H896" s="555" t="str">
        <f t="shared" si="78"/>
        <v>否</v>
      </c>
      <c r="I896" s="558" t="str">
        <f t="shared" si="79"/>
        <v>项</v>
      </c>
    </row>
    <row r="897" s="421" customFormat="1" ht="34.9" customHeight="1" spans="1:9">
      <c r="A897" s="556" t="s">
        <v>1728</v>
      </c>
      <c r="B897" s="199" t="s">
        <v>1729</v>
      </c>
      <c r="C897" s="330">
        <v>0</v>
      </c>
      <c r="D897" s="330"/>
      <c r="E897" s="521"/>
      <c r="F897" s="428" t="str">
        <f t="shared" si="74"/>
        <v/>
      </c>
      <c r="G897" s="428" t="str">
        <f t="shared" si="75"/>
        <v/>
      </c>
      <c r="H897" s="555" t="str">
        <f t="shared" si="78"/>
        <v>否</v>
      </c>
      <c r="I897" s="558" t="str">
        <f t="shared" si="79"/>
        <v>项</v>
      </c>
    </row>
    <row r="898" ht="34.9" customHeight="1" spans="1:9">
      <c r="A898" s="556" t="s">
        <v>1730</v>
      </c>
      <c r="B898" s="199" t="s">
        <v>1731</v>
      </c>
      <c r="C898" s="330">
        <v>0</v>
      </c>
      <c r="D898" s="330"/>
      <c r="E898" s="521"/>
      <c r="F898" s="428" t="str">
        <f t="shared" si="74"/>
        <v/>
      </c>
      <c r="G898" s="428" t="str">
        <f t="shared" si="75"/>
        <v/>
      </c>
      <c r="H898" s="555" t="str">
        <f t="shared" si="78"/>
        <v>否</v>
      </c>
      <c r="I898" s="558" t="str">
        <f t="shared" si="79"/>
        <v>项</v>
      </c>
    </row>
    <row r="899" ht="34.9" customHeight="1" spans="1:9">
      <c r="A899" s="556" t="s">
        <v>1732</v>
      </c>
      <c r="B899" s="199" t="s">
        <v>1733</v>
      </c>
      <c r="C899" s="330">
        <v>0</v>
      </c>
      <c r="D899" s="330"/>
      <c r="E899" s="521"/>
      <c r="F899" s="428" t="str">
        <f t="shared" si="74"/>
        <v/>
      </c>
      <c r="G899" s="428" t="str">
        <f t="shared" si="75"/>
        <v/>
      </c>
      <c r="H899" s="555" t="str">
        <f t="shared" si="78"/>
        <v>否</v>
      </c>
      <c r="I899" s="558" t="str">
        <f t="shared" si="79"/>
        <v>项</v>
      </c>
    </row>
    <row r="900" ht="34.9" customHeight="1" spans="1:9">
      <c r="A900" s="556" t="s">
        <v>1734</v>
      </c>
      <c r="B900" s="199" t="s">
        <v>1735</v>
      </c>
      <c r="C900" s="330">
        <v>0</v>
      </c>
      <c r="D900" s="330"/>
      <c r="E900" s="521"/>
      <c r="F900" s="428" t="str">
        <f t="shared" si="74"/>
        <v/>
      </c>
      <c r="G900" s="428" t="str">
        <f t="shared" si="75"/>
        <v/>
      </c>
      <c r="H900" s="555" t="str">
        <f t="shared" si="78"/>
        <v>否</v>
      </c>
      <c r="I900" s="558" t="str">
        <f t="shared" si="79"/>
        <v>项</v>
      </c>
    </row>
    <row r="901" ht="34.9" customHeight="1" spans="1:9">
      <c r="A901" s="556" t="s">
        <v>1736</v>
      </c>
      <c r="B901" s="199" t="s">
        <v>1737</v>
      </c>
      <c r="C901" s="330">
        <v>0</v>
      </c>
      <c r="D901" s="330"/>
      <c r="E901" s="521"/>
      <c r="F901" s="428" t="str">
        <f t="shared" si="74"/>
        <v/>
      </c>
      <c r="G901" s="428" t="str">
        <f t="shared" si="75"/>
        <v/>
      </c>
      <c r="H901" s="555" t="str">
        <f t="shared" si="78"/>
        <v>否</v>
      </c>
      <c r="I901" s="558" t="str">
        <f t="shared" si="79"/>
        <v>项</v>
      </c>
    </row>
    <row r="902" ht="34.9" customHeight="1" spans="1:9">
      <c r="A902" s="556" t="s">
        <v>1738</v>
      </c>
      <c r="B902" s="199" t="s">
        <v>1739</v>
      </c>
      <c r="C902" s="330">
        <v>0</v>
      </c>
      <c r="D902" s="330"/>
      <c r="E902" s="521"/>
      <c r="F902" s="428" t="str">
        <f t="shared" ref="F902:F965" si="80">IF(C902&lt;&gt;0,E902/C902-1,"")</f>
        <v/>
      </c>
      <c r="G902" s="428" t="str">
        <f t="shared" ref="G902:G965" si="81">IF(D902&lt;&gt;0,E902/D902,"")</f>
        <v/>
      </c>
      <c r="H902" s="555" t="str">
        <f t="shared" si="78"/>
        <v>否</v>
      </c>
      <c r="I902" s="558" t="str">
        <f t="shared" si="79"/>
        <v>项</v>
      </c>
    </row>
    <row r="903" ht="34.9" customHeight="1" spans="1:9">
      <c r="A903" s="556" t="s">
        <v>1740</v>
      </c>
      <c r="B903" s="199" t="s">
        <v>1741</v>
      </c>
      <c r="C903" s="330">
        <v>0</v>
      </c>
      <c r="D903" s="330"/>
      <c r="E903" s="521"/>
      <c r="F903" s="428" t="str">
        <f t="shared" si="80"/>
        <v/>
      </c>
      <c r="G903" s="428" t="str">
        <f t="shared" si="81"/>
        <v/>
      </c>
      <c r="H903" s="555" t="str">
        <f t="shared" si="78"/>
        <v>否</v>
      </c>
      <c r="I903" s="558" t="str">
        <f t="shared" si="79"/>
        <v>项</v>
      </c>
    </row>
    <row r="904" ht="34.9" customHeight="1" spans="1:9">
      <c r="A904" s="556" t="s">
        <v>1742</v>
      </c>
      <c r="B904" s="199" t="s">
        <v>1743</v>
      </c>
      <c r="C904" s="330">
        <v>0</v>
      </c>
      <c r="D904" s="330"/>
      <c r="E904" s="521"/>
      <c r="F904" s="428" t="str">
        <f t="shared" si="80"/>
        <v/>
      </c>
      <c r="G904" s="428" t="str">
        <f t="shared" si="81"/>
        <v/>
      </c>
      <c r="H904" s="555" t="str">
        <f t="shared" si="78"/>
        <v>否</v>
      </c>
      <c r="I904" s="558" t="str">
        <f t="shared" si="79"/>
        <v>项</v>
      </c>
    </row>
    <row r="905" ht="34.9" customHeight="1" spans="1:9">
      <c r="A905" s="556" t="s">
        <v>1744</v>
      </c>
      <c r="B905" s="199" t="s">
        <v>1745</v>
      </c>
      <c r="C905" s="330"/>
      <c r="D905" s="330"/>
      <c r="E905" s="521"/>
      <c r="F905" s="428" t="str">
        <f t="shared" si="80"/>
        <v/>
      </c>
      <c r="G905" s="428" t="str">
        <f t="shared" si="81"/>
        <v/>
      </c>
      <c r="H905" s="555" t="str">
        <f t="shared" si="78"/>
        <v>否</v>
      </c>
      <c r="I905" s="558" t="str">
        <f t="shared" si="79"/>
        <v>项</v>
      </c>
    </row>
    <row r="906" ht="34.9" customHeight="1" spans="1:9">
      <c r="A906" s="556" t="s">
        <v>1746</v>
      </c>
      <c r="B906" s="221" t="s">
        <v>1747</v>
      </c>
      <c r="C906" s="330">
        <v>0</v>
      </c>
      <c r="D906" s="330"/>
      <c r="E906" s="521"/>
      <c r="F906" s="428" t="str">
        <f t="shared" si="80"/>
        <v/>
      </c>
      <c r="G906" s="428" t="str">
        <f t="shared" si="81"/>
        <v/>
      </c>
      <c r="H906" s="555" t="str">
        <f t="shared" si="78"/>
        <v>否</v>
      </c>
      <c r="I906" s="558" t="str">
        <f t="shared" si="79"/>
        <v>项</v>
      </c>
    </row>
    <row r="907" ht="34.9" customHeight="1" spans="1:9">
      <c r="A907" s="556" t="s">
        <v>1748</v>
      </c>
      <c r="B907" s="199" t="s">
        <v>1749</v>
      </c>
      <c r="C907" s="330">
        <v>105</v>
      </c>
      <c r="D907" s="330">
        <v>10</v>
      </c>
      <c r="E907" s="521">
        <v>-99</v>
      </c>
      <c r="F907" s="428">
        <f t="shared" si="80"/>
        <v>-1.943</v>
      </c>
      <c r="G907" s="428">
        <f t="shared" si="81"/>
        <v>-9.9</v>
      </c>
      <c r="H907" s="555" t="str">
        <f t="shared" si="78"/>
        <v>是</v>
      </c>
      <c r="I907" s="558" t="str">
        <f t="shared" si="79"/>
        <v>项</v>
      </c>
    </row>
    <row r="908" ht="34.9" customHeight="1" spans="1:9">
      <c r="A908" s="556" t="s">
        <v>1750</v>
      </c>
      <c r="B908" s="221" t="s">
        <v>1751</v>
      </c>
      <c r="C908" s="330"/>
      <c r="D908" s="330"/>
      <c r="E908" s="521"/>
      <c r="F908" s="428" t="str">
        <f t="shared" si="80"/>
        <v/>
      </c>
      <c r="G908" s="428" t="str">
        <f t="shared" si="81"/>
        <v/>
      </c>
      <c r="H908" s="555" t="str">
        <f t="shared" si="78"/>
        <v>否</v>
      </c>
      <c r="I908" s="558" t="str">
        <f t="shared" si="79"/>
        <v>项</v>
      </c>
    </row>
    <row r="909" ht="34.9" customHeight="1" spans="1:9">
      <c r="A909" s="556" t="s">
        <v>1752</v>
      </c>
      <c r="B909" s="199" t="s">
        <v>1753</v>
      </c>
      <c r="C909" s="330"/>
      <c r="D909" s="330"/>
      <c r="E909" s="521"/>
      <c r="F909" s="428" t="str">
        <f t="shared" si="80"/>
        <v/>
      </c>
      <c r="G909" s="428" t="str">
        <f t="shared" si="81"/>
        <v/>
      </c>
      <c r="H909" s="555" t="str">
        <f t="shared" si="78"/>
        <v>否</v>
      </c>
      <c r="I909" s="558" t="str">
        <f t="shared" si="79"/>
        <v>项</v>
      </c>
    </row>
    <row r="910" ht="34.9" customHeight="1" spans="1:9">
      <c r="A910" s="556" t="s">
        <v>1754</v>
      </c>
      <c r="B910" s="199" t="s">
        <v>1682</v>
      </c>
      <c r="C910" s="330"/>
      <c r="D910" s="330"/>
      <c r="E910" s="521"/>
      <c r="F910" s="428" t="str">
        <f t="shared" si="80"/>
        <v/>
      </c>
      <c r="G910" s="428" t="str">
        <f t="shared" si="81"/>
        <v/>
      </c>
      <c r="H910" s="555" t="str">
        <f t="shared" si="78"/>
        <v>否</v>
      </c>
      <c r="I910" s="558" t="str">
        <f t="shared" si="79"/>
        <v>项</v>
      </c>
    </row>
    <row r="911" ht="34.9" customHeight="1" spans="1:9">
      <c r="A911" s="556">
        <v>2130238</v>
      </c>
      <c r="B911" s="199" t="s">
        <v>1755</v>
      </c>
      <c r="C911" s="330"/>
      <c r="D911" s="330">
        <v>120</v>
      </c>
      <c r="E911" s="521">
        <v>279</v>
      </c>
      <c r="F911" s="428" t="str">
        <f t="shared" si="80"/>
        <v/>
      </c>
      <c r="G911" s="428">
        <f t="shared" si="81"/>
        <v>2.325</v>
      </c>
      <c r="H911" s="555"/>
      <c r="I911" s="558"/>
    </row>
    <row r="912" ht="34.9" customHeight="1" spans="1:9">
      <c r="A912" s="556" t="s">
        <v>1756</v>
      </c>
      <c r="B912" s="199" t="s">
        <v>1757</v>
      </c>
      <c r="C912" s="330">
        <v>128</v>
      </c>
      <c r="D912" s="330">
        <v>136</v>
      </c>
      <c r="E912" s="521">
        <v>54</v>
      </c>
      <c r="F912" s="428">
        <f t="shared" si="80"/>
        <v>-0.578</v>
      </c>
      <c r="G912" s="428">
        <f t="shared" si="81"/>
        <v>0.397</v>
      </c>
      <c r="H912" s="555" t="str">
        <f t="shared" ref="H912:H931" si="82">IF(LEN(A912)=3,"是",IF(B912&lt;&gt;"",IF(SUM(C912:E912)&lt;&gt;0,"是","否"),"是"))</f>
        <v>是</v>
      </c>
      <c r="I912" s="558" t="str">
        <f t="shared" ref="I912:I931" si="83">IF(LEN(A912)=3,"类",IF(LEN(A912)=5,"款","项"))</f>
        <v>项</v>
      </c>
    </row>
    <row r="913" ht="34.9" customHeight="1" spans="1:9">
      <c r="A913" s="556" t="s">
        <v>1758</v>
      </c>
      <c r="B913" s="199" t="s">
        <v>1759</v>
      </c>
      <c r="C913" s="330">
        <f>SUM(C914:C940)</f>
        <v>5392</v>
      </c>
      <c r="D913" s="330">
        <f>SUM(D914:D940)</f>
        <v>11992</v>
      </c>
      <c r="E913" s="330">
        <f>SUM(E914:E940)</f>
        <v>15143</v>
      </c>
      <c r="F913" s="428">
        <f t="shared" si="80"/>
        <v>1.808</v>
      </c>
      <c r="G913" s="428">
        <f t="shared" si="81"/>
        <v>1.263</v>
      </c>
      <c r="H913" s="555" t="str">
        <f t="shared" si="82"/>
        <v>是</v>
      </c>
      <c r="I913" s="558" t="str">
        <f t="shared" si="83"/>
        <v>款</v>
      </c>
    </row>
    <row r="914" ht="34.9" customHeight="1" spans="1:9">
      <c r="A914" s="556" t="s">
        <v>1760</v>
      </c>
      <c r="B914" s="199" t="s">
        <v>249</v>
      </c>
      <c r="C914" s="330">
        <v>268</v>
      </c>
      <c r="D914" s="330">
        <v>249</v>
      </c>
      <c r="E914" s="521">
        <v>237</v>
      </c>
      <c r="F914" s="428">
        <f t="shared" si="80"/>
        <v>-0.116</v>
      </c>
      <c r="G914" s="428">
        <f t="shared" si="81"/>
        <v>0.952</v>
      </c>
      <c r="H914" s="555" t="str">
        <f t="shared" si="82"/>
        <v>是</v>
      </c>
      <c r="I914" s="558" t="str">
        <f t="shared" si="83"/>
        <v>项</v>
      </c>
    </row>
    <row r="915" s="421" customFormat="1" ht="34.9" customHeight="1" spans="1:9">
      <c r="A915" s="556" t="s">
        <v>1761</v>
      </c>
      <c r="B915" s="199" t="s">
        <v>251</v>
      </c>
      <c r="C915" s="330">
        <v>0</v>
      </c>
      <c r="D915" s="330"/>
      <c r="E915" s="521"/>
      <c r="F915" s="428" t="str">
        <f t="shared" si="80"/>
        <v/>
      </c>
      <c r="G915" s="428" t="str">
        <f t="shared" si="81"/>
        <v/>
      </c>
      <c r="H915" s="555" t="str">
        <f t="shared" si="82"/>
        <v>否</v>
      </c>
      <c r="I915" s="558" t="str">
        <f t="shared" si="83"/>
        <v>项</v>
      </c>
    </row>
    <row r="916" ht="34.9" customHeight="1" spans="1:9">
      <c r="A916" s="556" t="s">
        <v>1762</v>
      </c>
      <c r="B916" s="199" t="s">
        <v>253</v>
      </c>
      <c r="C916" s="330">
        <v>0</v>
      </c>
      <c r="D916" s="330"/>
      <c r="E916" s="521"/>
      <c r="F916" s="428" t="str">
        <f t="shared" si="80"/>
        <v/>
      </c>
      <c r="G916" s="428" t="str">
        <f t="shared" si="81"/>
        <v/>
      </c>
      <c r="H916" s="555" t="str">
        <f t="shared" si="82"/>
        <v>否</v>
      </c>
      <c r="I916" s="558" t="str">
        <f t="shared" si="83"/>
        <v>项</v>
      </c>
    </row>
    <row r="917" ht="34.9" customHeight="1" spans="1:9">
      <c r="A917" s="556" t="s">
        <v>1763</v>
      </c>
      <c r="B917" s="199" t="s">
        <v>1764</v>
      </c>
      <c r="C917" s="330">
        <v>0</v>
      </c>
      <c r="D917" s="330"/>
      <c r="E917" s="521"/>
      <c r="F917" s="428" t="str">
        <f t="shared" si="80"/>
        <v/>
      </c>
      <c r="G917" s="428" t="str">
        <f t="shared" si="81"/>
        <v/>
      </c>
      <c r="H917" s="555" t="str">
        <f t="shared" si="82"/>
        <v>否</v>
      </c>
      <c r="I917" s="558" t="str">
        <f t="shared" si="83"/>
        <v>项</v>
      </c>
    </row>
    <row r="918" ht="34.9" customHeight="1" spans="1:9">
      <c r="A918" s="556" t="s">
        <v>1765</v>
      </c>
      <c r="B918" s="199" t="s">
        <v>1766</v>
      </c>
      <c r="C918" s="330">
        <v>2250</v>
      </c>
      <c r="D918" s="330">
        <v>8136</v>
      </c>
      <c r="E918" s="521">
        <v>10844</v>
      </c>
      <c r="F918" s="428">
        <f t="shared" si="80"/>
        <v>3.82</v>
      </c>
      <c r="G918" s="428">
        <f t="shared" si="81"/>
        <v>1.333</v>
      </c>
      <c r="H918" s="555" t="str">
        <f t="shared" si="82"/>
        <v>是</v>
      </c>
      <c r="I918" s="558" t="str">
        <f t="shared" si="83"/>
        <v>项</v>
      </c>
    </row>
    <row r="919" ht="34.9" customHeight="1" spans="1:9">
      <c r="A919" s="556" t="s">
        <v>1767</v>
      </c>
      <c r="B919" s="199" t="s">
        <v>1768</v>
      </c>
      <c r="C919" s="330">
        <v>1436</v>
      </c>
      <c r="D919" s="330">
        <v>1536</v>
      </c>
      <c r="E919" s="521">
        <v>1835</v>
      </c>
      <c r="F919" s="428">
        <f t="shared" si="80"/>
        <v>0.278</v>
      </c>
      <c r="G919" s="428">
        <f t="shared" si="81"/>
        <v>1.195</v>
      </c>
      <c r="H919" s="555" t="str">
        <f t="shared" si="82"/>
        <v>是</v>
      </c>
      <c r="I919" s="558" t="str">
        <f t="shared" si="83"/>
        <v>项</v>
      </c>
    </row>
    <row r="920" ht="34.9" customHeight="1" spans="1:9">
      <c r="A920" s="556" t="s">
        <v>1769</v>
      </c>
      <c r="B920" s="199" t="s">
        <v>1770</v>
      </c>
      <c r="C920" s="330">
        <v>0</v>
      </c>
      <c r="D920" s="330"/>
      <c r="E920" s="521"/>
      <c r="F920" s="428" t="str">
        <f t="shared" si="80"/>
        <v/>
      </c>
      <c r="G920" s="428" t="str">
        <f t="shared" si="81"/>
        <v/>
      </c>
      <c r="H920" s="555" t="str">
        <f t="shared" si="82"/>
        <v>否</v>
      </c>
      <c r="I920" s="558" t="str">
        <f t="shared" si="83"/>
        <v>项</v>
      </c>
    </row>
    <row r="921" ht="34.9" customHeight="1" spans="1:9">
      <c r="A921" s="556" t="s">
        <v>1771</v>
      </c>
      <c r="B921" s="199" t="s">
        <v>1772</v>
      </c>
      <c r="C921" s="330">
        <v>50</v>
      </c>
      <c r="D921" s="330">
        <v>5</v>
      </c>
      <c r="E921" s="521">
        <v>56</v>
      </c>
      <c r="F921" s="428">
        <f t="shared" si="80"/>
        <v>0.12</v>
      </c>
      <c r="G921" s="428">
        <f t="shared" si="81"/>
        <v>11.2</v>
      </c>
      <c r="H921" s="555" t="str">
        <f t="shared" si="82"/>
        <v>是</v>
      </c>
      <c r="I921" s="558" t="str">
        <f t="shared" si="83"/>
        <v>项</v>
      </c>
    </row>
    <row r="922" ht="34.9" customHeight="1" spans="1:9">
      <c r="A922" s="556" t="s">
        <v>1773</v>
      </c>
      <c r="B922" s="199" t="s">
        <v>1774</v>
      </c>
      <c r="C922" s="330">
        <v>0</v>
      </c>
      <c r="D922" s="330"/>
      <c r="E922" s="521"/>
      <c r="F922" s="428" t="str">
        <f t="shared" si="80"/>
        <v/>
      </c>
      <c r="G922" s="428" t="str">
        <f t="shared" si="81"/>
        <v/>
      </c>
      <c r="H922" s="555" t="str">
        <f t="shared" si="82"/>
        <v>否</v>
      </c>
      <c r="I922" s="558" t="str">
        <f t="shared" si="83"/>
        <v>项</v>
      </c>
    </row>
    <row r="923" ht="34.9" customHeight="1" spans="1:9">
      <c r="A923" s="556" t="s">
        <v>1775</v>
      </c>
      <c r="B923" s="199" t="s">
        <v>1776</v>
      </c>
      <c r="C923" s="330">
        <v>0</v>
      </c>
      <c r="D923" s="330"/>
      <c r="E923" s="521">
        <v>896</v>
      </c>
      <c r="F923" s="428" t="str">
        <f t="shared" si="80"/>
        <v/>
      </c>
      <c r="G923" s="428" t="str">
        <f t="shared" si="81"/>
        <v/>
      </c>
      <c r="H923" s="555" t="str">
        <f t="shared" si="82"/>
        <v>是</v>
      </c>
      <c r="I923" s="558" t="str">
        <f t="shared" si="83"/>
        <v>项</v>
      </c>
    </row>
    <row r="924" ht="34.9" customHeight="1" spans="1:9">
      <c r="A924" s="556" t="s">
        <v>1777</v>
      </c>
      <c r="B924" s="199" t="s">
        <v>1778</v>
      </c>
      <c r="C924" s="330">
        <v>55</v>
      </c>
      <c r="D924" s="330">
        <v>6</v>
      </c>
      <c r="E924" s="521">
        <v>54</v>
      </c>
      <c r="F924" s="428">
        <f t="shared" si="80"/>
        <v>-0.018</v>
      </c>
      <c r="G924" s="428">
        <f t="shared" si="81"/>
        <v>9</v>
      </c>
      <c r="H924" s="555" t="str">
        <f t="shared" si="82"/>
        <v>是</v>
      </c>
      <c r="I924" s="558" t="str">
        <f t="shared" si="83"/>
        <v>项</v>
      </c>
    </row>
    <row r="925" ht="34.9" customHeight="1" spans="1:9">
      <c r="A925" s="556" t="s">
        <v>1779</v>
      </c>
      <c r="B925" s="199" t="s">
        <v>1780</v>
      </c>
      <c r="C925" s="330">
        <v>0</v>
      </c>
      <c r="D925" s="330"/>
      <c r="E925" s="521"/>
      <c r="F925" s="428" t="str">
        <f t="shared" si="80"/>
        <v/>
      </c>
      <c r="G925" s="428" t="str">
        <f t="shared" si="81"/>
        <v/>
      </c>
      <c r="H925" s="555" t="str">
        <f t="shared" si="82"/>
        <v>否</v>
      </c>
      <c r="I925" s="558" t="str">
        <f t="shared" si="83"/>
        <v>项</v>
      </c>
    </row>
    <row r="926" s="421" customFormat="1" ht="34.9" customHeight="1" spans="1:9">
      <c r="A926" s="556" t="s">
        <v>1781</v>
      </c>
      <c r="B926" s="199" t="s">
        <v>1782</v>
      </c>
      <c r="C926" s="330">
        <v>0</v>
      </c>
      <c r="D926" s="330"/>
      <c r="E926" s="521"/>
      <c r="F926" s="428" t="str">
        <f t="shared" si="80"/>
        <v/>
      </c>
      <c r="G926" s="428" t="str">
        <f t="shared" si="81"/>
        <v/>
      </c>
      <c r="H926" s="555" t="str">
        <f t="shared" si="82"/>
        <v>否</v>
      </c>
      <c r="I926" s="558" t="str">
        <f t="shared" si="83"/>
        <v>项</v>
      </c>
    </row>
    <row r="927" ht="34.9" customHeight="1" spans="1:9">
      <c r="A927" s="556" t="s">
        <v>1783</v>
      </c>
      <c r="B927" s="199" t="s">
        <v>1784</v>
      </c>
      <c r="C927" s="330">
        <v>91</v>
      </c>
      <c r="D927" s="330">
        <v>103</v>
      </c>
      <c r="E927" s="521">
        <v>60</v>
      </c>
      <c r="F927" s="428">
        <f t="shared" si="80"/>
        <v>-0.341</v>
      </c>
      <c r="G927" s="428">
        <f t="shared" si="81"/>
        <v>0.583</v>
      </c>
      <c r="H927" s="555" t="str">
        <f t="shared" si="82"/>
        <v>是</v>
      </c>
      <c r="I927" s="558" t="str">
        <f t="shared" si="83"/>
        <v>项</v>
      </c>
    </row>
    <row r="928" ht="34.9" customHeight="1" spans="1:9">
      <c r="A928" s="556" t="s">
        <v>1785</v>
      </c>
      <c r="B928" s="199" t="s">
        <v>1786</v>
      </c>
      <c r="C928" s="330">
        <v>225</v>
      </c>
      <c r="D928" s="330">
        <v>46</v>
      </c>
      <c r="E928" s="521">
        <v>875</v>
      </c>
      <c r="F928" s="428">
        <f t="shared" si="80"/>
        <v>2.889</v>
      </c>
      <c r="G928" s="428">
        <f t="shared" si="81"/>
        <v>19.022</v>
      </c>
      <c r="H928" s="555" t="str">
        <f t="shared" si="82"/>
        <v>是</v>
      </c>
      <c r="I928" s="558" t="str">
        <f t="shared" si="83"/>
        <v>项</v>
      </c>
    </row>
    <row r="929" ht="34.9" customHeight="1" spans="1:9">
      <c r="A929" s="556" t="s">
        <v>1787</v>
      </c>
      <c r="B929" s="199" t="s">
        <v>1788</v>
      </c>
      <c r="C929" s="330">
        <v>45</v>
      </c>
      <c r="D929" s="330">
        <v>1899</v>
      </c>
      <c r="E929" s="521">
        <v>147</v>
      </c>
      <c r="F929" s="428">
        <f t="shared" si="80"/>
        <v>2.267</v>
      </c>
      <c r="G929" s="428">
        <f t="shared" si="81"/>
        <v>0.077</v>
      </c>
      <c r="H929" s="555" t="str">
        <f t="shared" si="82"/>
        <v>是</v>
      </c>
      <c r="I929" s="558" t="str">
        <f t="shared" si="83"/>
        <v>项</v>
      </c>
    </row>
    <row r="930" ht="34.9" customHeight="1" spans="1:9">
      <c r="A930" s="556" t="s">
        <v>1789</v>
      </c>
      <c r="B930" s="199" t="s">
        <v>1790</v>
      </c>
      <c r="C930" s="330">
        <v>0</v>
      </c>
      <c r="D930" s="330"/>
      <c r="E930" s="521"/>
      <c r="F930" s="428" t="str">
        <f t="shared" si="80"/>
        <v/>
      </c>
      <c r="G930" s="428" t="str">
        <f t="shared" si="81"/>
        <v/>
      </c>
      <c r="H930" s="555" t="str">
        <f t="shared" si="82"/>
        <v>否</v>
      </c>
      <c r="I930" s="558" t="str">
        <f t="shared" si="83"/>
        <v>项</v>
      </c>
    </row>
    <row r="931" ht="34.9" customHeight="1" spans="1:9">
      <c r="A931" s="556" t="s">
        <v>1791</v>
      </c>
      <c r="B931" s="199" t="s">
        <v>1792</v>
      </c>
      <c r="C931" s="330">
        <v>0</v>
      </c>
      <c r="D931" s="330"/>
      <c r="E931" s="521"/>
      <c r="F931" s="428" t="str">
        <f t="shared" si="80"/>
        <v/>
      </c>
      <c r="G931" s="428" t="str">
        <f t="shared" si="81"/>
        <v/>
      </c>
      <c r="H931" s="555" t="str">
        <f t="shared" si="82"/>
        <v>否</v>
      </c>
      <c r="I931" s="558" t="str">
        <f t="shared" si="83"/>
        <v>项</v>
      </c>
    </row>
    <row r="932" ht="34.9" customHeight="1" spans="1:9">
      <c r="A932" s="556" t="s">
        <v>1793</v>
      </c>
      <c r="B932" s="199" t="s">
        <v>1794</v>
      </c>
      <c r="C932" s="330">
        <v>0</v>
      </c>
      <c r="D932" s="330"/>
      <c r="E932" s="521"/>
      <c r="F932" s="428" t="str">
        <f t="shared" si="80"/>
        <v/>
      </c>
      <c r="G932" s="428" t="str">
        <f t="shared" si="81"/>
        <v/>
      </c>
      <c r="H932" s="555" t="str">
        <f t="shared" ref="H932:H953" si="84">IF(LEN(A932)=3,"是",IF(B932&lt;&gt;"",IF(SUM(C932:E932)&lt;&gt;0,"是","否"),"是"))</f>
        <v>否</v>
      </c>
      <c r="I932" s="558" t="str">
        <f t="shared" ref="I932:I953" si="85">IF(LEN(A932)=3,"类",IF(LEN(A932)=5,"款","项"))</f>
        <v>项</v>
      </c>
    </row>
    <row r="933" ht="34.9" customHeight="1" spans="1:9">
      <c r="A933" s="556" t="s">
        <v>1795</v>
      </c>
      <c r="B933" s="199" t="s">
        <v>1796</v>
      </c>
      <c r="C933" s="330">
        <v>917</v>
      </c>
      <c r="D933" s="330"/>
      <c r="E933" s="521"/>
      <c r="F933" s="428">
        <f t="shared" si="80"/>
        <v>-1</v>
      </c>
      <c r="G933" s="428" t="str">
        <f t="shared" si="81"/>
        <v/>
      </c>
      <c r="H933" s="555" t="str">
        <f t="shared" si="84"/>
        <v>是</v>
      </c>
      <c r="I933" s="558" t="str">
        <f t="shared" si="85"/>
        <v>项</v>
      </c>
    </row>
    <row r="934" ht="34.9" customHeight="1" spans="1:9">
      <c r="A934" s="556" t="s">
        <v>1797</v>
      </c>
      <c r="B934" s="199" t="s">
        <v>1798</v>
      </c>
      <c r="C934" s="330">
        <v>0</v>
      </c>
      <c r="D934" s="330"/>
      <c r="E934" s="521"/>
      <c r="F934" s="428" t="str">
        <f t="shared" si="80"/>
        <v/>
      </c>
      <c r="G934" s="428" t="str">
        <f t="shared" si="81"/>
        <v/>
      </c>
      <c r="H934" s="555" t="str">
        <f t="shared" si="84"/>
        <v>否</v>
      </c>
      <c r="I934" s="558" t="str">
        <f t="shared" si="85"/>
        <v>项</v>
      </c>
    </row>
    <row r="935" ht="34.9" customHeight="1" spans="1:9">
      <c r="A935" s="556" t="s">
        <v>1799</v>
      </c>
      <c r="B935" s="199" t="s">
        <v>1741</v>
      </c>
      <c r="C935" s="330">
        <v>0</v>
      </c>
      <c r="D935" s="330"/>
      <c r="E935" s="521"/>
      <c r="F935" s="428" t="str">
        <f t="shared" si="80"/>
        <v/>
      </c>
      <c r="G935" s="428" t="str">
        <f t="shared" si="81"/>
        <v/>
      </c>
      <c r="H935" s="555" t="str">
        <f t="shared" si="84"/>
        <v>否</v>
      </c>
      <c r="I935" s="558" t="str">
        <f t="shared" si="85"/>
        <v>项</v>
      </c>
    </row>
    <row r="936" s="421" customFormat="1" ht="34.9" customHeight="1" spans="1:9">
      <c r="A936" s="556" t="s">
        <v>1800</v>
      </c>
      <c r="B936" s="199" t="s">
        <v>1801</v>
      </c>
      <c r="C936" s="330">
        <v>0</v>
      </c>
      <c r="D936" s="330"/>
      <c r="E936" s="521"/>
      <c r="F936" s="428" t="str">
        <f t="shared" si="80"/>
        <v/>
      </c>
      <c r="G936" s="428" t="str">
        <f t="shared" si="81"/>
        <v/>
      </c>
      <c r="H936" s="555" t="str">
        <f t="shared" si="84"/>
        <v>否</v>
      </c>
      <c r="I936" s="558" t="str">
        <f t="shared" si="85"/>
        <v>项</v>
      </c>
    </row>
    <row r="937" s="421" customFormat="1" ht="34.9" customHeight="1" spans="1:9">
      <c r="A937" s="556" t="s">
        <v>1802</v>
      </c>
      <c r="B937" s="199" t="s">
        <v>1803</v>
      </c>
      <c r="C937" s="330">
        <v>40</v>
      </c>
      <c r="D937" s="330">
        <v>2</v>
      </c>
      <c r="E937" s="521">
        <v>129</v>
      </c>
      <c r="F937" s="428">
        <f t="shared" si="80"/>
        <v>2.225</v>
      </c>
      <c r="G937" s="428">
        <f t="shared" si="81"/>
        <v>64.5</v>
      </c>
      <c r="H937" s="555" t="str">
        <f t="shared" si="84"/>
        <v>是</v>
      </c>
      <c r="I937" s="558" t="str">
        <f t="shared" si="85"/>
        <v>项</v>
      </c>
    </row>
    <row r="938" s="421" customFormat="1" ht="34.9" customHeight="1" spans="1:9">
      <c r="A938" s="556" t="s">
        <v>1804</v>
      </c>
      <c r="B938" s="199" t="s">
        <v>1805</v>
      </c>
      <c r="C938" s="330">
        <v>0</v>
      </c>
      <c r="D938" s="330"/>
      <c r="E938" s="521"/>
      <c r="F938" s="428" t="str">
        <f t="shared" si="80"/>
        <v/>
      </c>
      <c r="G938" s="428" t="str">
        <f t="shared" si="81"/>
        <v/>
      </c>
      <c r="H938" s="555" t="str">
        <f t="shared" si="84"/>
        <v>否</v>
      </c>
      <c r="I938" s="558" t="str">
        <f t="shared" si="85"/>
        <v>项</v>
      </c>
    </row>
    <row r="939" s="421" customFormat="1" ht="34.9" customHeight="1" spans="1:9">
      <c r="A939" s="556" t="s">
        <v>1806</v>
      </c>
      <c r="B939" s="199" t="s">
        <v>1807</v>
      </c>
      <c r="C939" s="330">
        <v>0</v>
      </c>
      <c r="D939" s="330"/>
      <c r="E939" s="521"/>
      <c r="F939" s="428" t="str">
        <f t="shared" si="80"/>
        <v/>
      </c>
      <c r="G939" s="428" t="str">
        <f t="shared" si="81"/>
        <v/>
      </c>
      <c r="H939" s="555" t="str">
        <f t="shared" si="84"/>
        <v>否</v>
      </c>
      <c r="I939" s="558" t="str">
        <f t="shared" si="85"/>
        <v>项</v>
      </c>
    </row>
    <row r="940" s="421" customFormat="1" ht="34.9" customHeight="1" spans="1:9">
      <c r="A940" s="556" t="s">
        <v>1808</v>
      </c>
      <c r="B940" s="199" t="s">
        <v>1809</v>
      </c>
      <c r="C940" s="330">
        <v>15</v>
      </c>
      <c r="D940" s="330">
        <v>10</v>
      </c>
      <c r="E940" s="521">
        <v>10</v>
      </c>
      <c r="F940" s="428">
        <f t="shared" si="80"/>
        <v>-0.333</v>
      </c>
      <c r="G940" s="428">
        <f t="shared" si="81"/>
        <v>1</v>
      </c>
      <c r="H940" s="555" t="str">
        <f t="shared" si="84"/>
        <v>是</v>
      </c>
      <c r="I940" s="558" t="str">
        <f t="shared" si="85"/>
        <v>项</v>
      </c>
    </row>
    <row r="941" s="421" customFormat="1" ht="34.9" customHeight="1" spans="1:9">
      <c r="A941" s="556" t="s">
        <v>1810</v>
      </c>
      <c r="B941" s="204" t="s">
        <v>1811</v>
      </c>
      <c r="C941" s="330">
        <f>SUM(C942:C951)</f>
        <v>14184</v>
      </c>
      <c r="D941" s="330">
        <f>SUM(D942:D951)</f>
        <v>3373</v>
      </c>
      <c r="E941" s="330">
        <f>SUM(E942:E951)</f>
        <v>18730</v>
      </c>
      <c r="F941" s="428">
        <f t="shared" si="80"/>
        <v>0.321</v>
      </c>
      <c r="G941" s="428">
        <f t="shared" si="81"/>
        <v>5.553</v>
      </c>
      <c r="H941" s="555" t="str">
        <f t="shared" si="84"/>
        <v>是</v>
      </c>
      <c r="I941" s="558" t="str">
        <f t="shared" si="85"/>
        <v>款</v>
      </c>
    </row>
    <row r="942" s="421" customFormat="1" ht="34.9" customHeight="1" spans="1:9">
      <c r="A942" s="556" t="s">
        <v>1812</v>
      </c>
      <c r="B942" s="199" t="s">
        <v>249</v>
      </c>
      <c r="C942" s="330">
        <v>221</v>
      </c>
      <c r="D942" s="330">
        <v>172</v>
      </c>
      <c r="E942" s="521">
        <v>79</v>
      </c>
      <c r="F942" s="428">
        <f t="shared" si="80"/>
        <v>-0.643</v>
      </c>
      <c r="G942" s="428">
        <f t="shared" si="81"/>
        <v>0.459</v>
      </c>
      <c r="H942" s="555" t="str">
        <f t="shared" si="84"/>
        <v>是</v>
      </c>
      <c r="I942" s="558" t="str">
        <f t="shared" si="85"/>
        <v>项</v>
      </c>
    </row>
    <row r="943" ht="34.9" customHeight="1" spans="1:9">
      <c r="A943" s="556" t="s">
        <v>1813</v>
      </c>
      <c r="B943" s="199" t="s">
        <v>251</v>
      </c>
      <c r="C943" s="330">
        <v>37</v>
      </c>
      <c r="D943" s="330">
        <v>38</v>
      </c>
      <c r="E943" s="521">
        <v>41</v>
      </c>
      <c r="F943" s="428">
        <f t="shared" si="80"/>
        <v>0.108</v>
      </c>
      <c r="G943" s="428">
        <f t="shared" si="81"/>
        <v>1.079</v>
      </c>
      <c r="H943" s="555" t="str">
        <f t="shared" si="84"/>
        <v>是</v>
      </c>
      <c r="I943" s="558" t="str">
        <f t="shared" si="85"/>
        <v>项</v>
      </c>
    </row>
    <row r="944" s="421" customFormat="1" ht="34.9" customHeight="1" spans="1:9">
      <c r="A944" s="556" t="s">
        <v>1814</v>
      </c>
      <c r="B944" s="199" t="s">
        <v>253</v>
      </c>
      <c r="C944" s="330">
        <v>0</v>
      </c>
      <c r="D944" s="330"/>
      <c r="E944" s="521"/>
      <c r="F944" s="428" t="str">
        <f t="shared" si="80"/>
        <v/>
      </c>
      <c r="G944" s="428" t="str">
        <f t="shared" si="81"/>
        <v/>
      </c>
      <c r="H944" s="555" t="str">
        <f t="shared" si="84"/>
        <v>否</v>
      </c>
      <c r="I944" s="558" t="str">
        <f t="shared" si="85"/>
        <v>项</v>
      </c>
    </row>
    <row r="945" ht="34.9" customHeight="1" spans="1:9">
      <c r="A945" s="556" t="s">
        <v>1815</v>
      </c>
      <c r="B945" s="199" t="s">
        <v>1816</v>
      </c>
      <c r="C945" s="330">
        <v>8538</v>
      </c>
      <c r="D945" s="330">
        <v>1300</v>
      </c>
      <c r="E945" s="521">
        <v>9898</v>
      </c>
      <c r="F945" s="428">
        <f t="shared" si="80"/>
        <v>0.159</v>
      </c>
      <c r="G945" s="428">
        <f t="shared" si="81"/>
        <v>7.614</v>
      </c>
      <c r="H945" s="555" t="str">
        <f t="shared" si="84"/>
        <v>是</v>
      </c>
      <c r="I945" s="558" t="str">
        <f t="shared" si="85"/>
        <v>项</v>
      </c>
    </row>
    <row r="946" ht="34.9" customHeight="1" spans="1:9">
      <c r="A946" s="556" t="s">
        <v>1817</v>
      </c>
      <c r="B946" s="199" t="s">
        <v>1818</v>
      </c>
      <c r="C946" s="330">
        <v>3568</v>
      </c>
      <c r="D946" s="330">
        <v>1614</v>
      </c>
      <c r="E946" s="521">
        <v>7360</v>
      </c>
      <c r="F946" s="428">
        <f t="shared" si="80"/>
        <v>1.063</v>
      </c>
      <c r="G946" s="428">
        <f t="shared" si="81"/>
        <v>4.56</v>
      </c>
      <c r="H946" s="555" t="str">
        <f t="shared" si="84"/>
        <v>是</v>
      </c>
      <c r="I946" s="558" t="str">
        <f t="shared" si="85"/>
        <v>项</v>
      </c>
    </row>
    <row r="947" ht="34.9" customHeight="1" spans="1:9">
      <c r="A947" s="556" t="s">
        <v>1819</v>
      </c>
      <c r="B947" s="199" t="s">
        <v>1820</v>
      </c>
      <c r="C947" s="330">
        <v>10</v>
      </c>
      <c r="D947" s="330">
        <v>20</v>
      </c>
      <c r="E947" s="521">
        <v>21</v>
      </c>
      <c r="F947" s="428">
        <f t="shared" si="80"/>
        <v>1.1</v>
      </c>
      <c r="G947" s="428">
        <f t="shared" si="81"/>
        <v>1.05</v>
      </c>
      <c r="H947" s="555" t="str">
        <f t="shared" si="84"/>
        <v>是</v>
      </c>
      <c r="I947" s="558" t="str">
        <f t="shared" si="85"/>
        <v>项</v>
      </c>
    </row>
    <row r="948" ht="34.9" customHeight="1" spans="1:9">
      <c r="A948" s="556" t="s">
        <v>1821</v>
      </c>
      <c r="B948" s="204" t="s">
        <v>1822</v>
      </c>
      <c r="C948" s="330">
        <v>0</v>
      </c>
      <c r="D948" s="330"/>
      <c r="E948" s="521">
        <v>-2</v>
      </c>
      <c r="F948" s="428" t="str">
        <f t="shared" si="80"/>
        <v/>
      </c>
      <c r="G948" s="428" t="str">
        <f t="shared" si="81"/>
        <v/>
      </c>
      <c r="H948" s="555" t="str">
        <f t="shared" si="84"/>
        <v>是</v>
      </c>
      <c r="I948" s="558" t="str">
        <f t="shared" si="85"/>
        <v>项</v>
      </c>
    </row>
    <row r="949" ht="34.9" customHeight="1" spans="1:9">
      <c r="A949" s="556" t="s">
        <v>1823</v>
      </c>
      <c r="B949" s="199" t="s">
        <v>1824</v>
      </c>
      <c r="C949" s="330">
        <v>0</v>
      </c>
      <c r="D949" s="330"/>
      <c r="E949" s="521"/>
      <c r="F949" s="428" t="str">
        <f t="shared" si="80"/>
        <v/>
      </c>
      <c r="G949" s="428" t="str">
        <f t="shared" si="81"/>
        <v/>
      </c>
      <c r="H949" s="555" t="str">
        <f t="shared" si="84"/>
        <v>否</v>
      </c>
      <c r="I949" s="558" t="str">
        <f t="shared" si="85"/>
        <v>项</v>
      </c>
    </row>
    <row r="950" ht="34.9" customHeight="1" spans="1:9">
      <c r="A950" s="556" t="s">
        <v>1825</v>
      </c>
      <c r="B950" s="204" t="s">
        <v>623</v>
      </c>
      <c r="C950" s="330">
        <v>0</v>
      </c>
      <c r="D950" s="330">
        <v>69</v>
      </c>
      <c r="E950" s="521">
        <v>35</v>
      </c>
      <c r="F950" s="428" t="str">
        <f t="shared" si="80"/>
        <v/>
      </c>
      <c r="G950" s="428">
        <f t="shared" si="81"/>
        <v>0.507</v>
      </c>
      <c r="H950" s="555" t="str">
        <f t="shared" si="84"/>
        <v>是</v>
      </c>
      <c r="I950" s="558" t="str">
        <f t="shared" si="85"/>
        <v>项</v>
      </c>
    </row>
    <row r="951" ht="34.9" customHeight="1" spans="1:9">
      <c r="A951" s="556" t="s">
        <v>1826</v>
      </c>
      <c r="B951" s="204" t="s">
        <v>1827</v>
      </c>
      <c r="C951" s="330">
        <v>1810</v>
      </c>
      <c r="D951" s="330">
        <v>160</v>
      </c>
      <c r="E951" s="521">
        <v>1298</v>
      </c>
      <c r="F951" s="428">
        <f t="shared" si="80"/>
        <v>-0.283</v>
      </c>
      <c r="G951" s="428">
        <f t="shared" si="81"/>
        <v>8.113</v>
      </c>
      <c r="H951" s="555" t="str">
        <f t="shared" si="84"/>
        <v>是</v>
      </c>
      <c r="I951" s="558" t="str">
        <f t="shared" si="85"/>
        <v>项</v>
      </c>
    </row>
    <row r="952" ht="34.9" customHeight="1" spans="1:9">
      <c r="A952" s="556" t="s">
        <v>1828</v>
      </c>
      <c r="B952" s="199" t="s">
        <v>1829</v>
      </c>
      <c r="C952" s="330">
        <f>SUM(C953:C958)</f>
        <v>2799</v>
      </c>
      <c r="D952" s="330">
        <f>SUM(D953:D958)</f>
        <v>2997</v>
      </c>
      <c r="E952" s="330">
        <f>SUM(E953:E958)</f>
        <v>2817</v>
      </c>
      <c r="F952" s="428">
        <f t="shared" si="80"/>
        <v>0.006</v>
      </c>
      <c r="G952" s="428">
        <f t="shared" si="81"/>
        <v>0.94</v>
      </c>
      <c r="H952" s="555" t="str">
        <f t="shared" si="84"/>
        <v>是</v>
      </c>
      <c r="I952" s="558" t="str">
        <f t="shared" si="85"/>
        <v>款</v>
      </c>
    </row>
    <row r="953" ht="34.9" customHeight="1" spans="1:9">
      <c r="A953" s="556" t="s">
        <v>1830</v>
      </c>
      <c r="B953" s="199" t="s">
        <v>1831</v>
      </c>
      <c r="C953" s="330">
        <v>141</v>
      </c>
      <c r="D953" s="330">
        <v>169</v>
      </c>
      <c r="E953" s="521">
        <v>312</v>
      </c>
      <c r="F953" s="428">
        <f t="shared" si="80"/>
        <v>1.213</v>
      </c>
      <c r="G953" s="428">
        <f t="shared" si="81"/>
        <v>1.846</v>
      </c>
      <c r="H953" s="555" t="str">
        <f t="shared" si="84"/>
        <v>是</v>
      </c>
      <c r="I953" s="558" t="str">
        <f t="shared" si="85"/>
        <v>项</v>
      </c>
    </row>
    <row r="954" ht="34.9" customHeight="1" spans="1:9">
      <c r="A954" s="556" t="s">
        <v>1832</v>
      </c>
      <c r="B954" s="199" t="s">
        <v>1833</v>
      </c>
      <c r="C954" s="330">
        <v>0</v>
      </c>
      <c r="D954" s="330"/>
      <c r="E954" s="521"/>
      <c r="F954" s="428" t="str">
        <f t="shared" si="80"/>
        <v/>
      </c>
      <c r="G954" s="428" t="str">
        <f t="shared" si="81"/>
        <v/>
      </c>
      <c r="H954" s="555" t="str">
        <f t="shared" ref="H954:H978" si="86">IF(LEN(A954)=3,"是",IF(B954&lt;&gt;"",IF(SUM(C954:E954)&lt;&gt;0,"是","否"),"是"))</f>
        <v>否</v>
      </c>
      <c r="I954" s="558" t="str">
        <f t="shared" ref="I954:I978" si="87">IF(LEN(A954)=3,"类",IF(LEN(A954)=5,"款","项"))</f>
        <v>项</v>
      </c>
    </row>
    <row r="955" ht="34.9" customHeight="1" spans="1:9">
      <c r="A955" s="556" t="s">
        <v>1834</v>
      </c>
      <c r="B955" s="199" t="s">
        <v>1835</v>
      </c>
      <c r="C955" s="330">
        <v>2652</v>
      </c>
      <c r="D955" s="330">
        <v>2807</v>
      </c>
      <c r="E955" s="521">
        <v>2640</v>
      </c>
      <c r="F955" s="428">
        <f t="shared" si="80"/>
        <v>-0.005</v>
      </c>
      <c r="G955" s="428">
        <f t="shared" si="81"/>
        <v>0.941</v>
      </c>
      <c r="H955" s="555" t="str">
        <f t="shared" si="86"/>
        <v>是</v>
      </c>
      <c r="I955" s="558" t="str">
        <f t="shared" si="87"/>
        <v>项</v>
      </c>
    </row>
    <row r="956" ht="34.9" customHeight="1" spans="1:9">
      <c r="A956" s="556" t="s">
        <v>1836</v>
      </c>
      <c r="B956" s="199" t="s">
        <v>1837</v>
      </c>
      <c r="C956" s="330">
        <v>0</v>
      </c>
      <c r="D956" s="330"/>
      <c r="E956" s="521">
        <v>-135</v>
      </c>
      <c r="F956" s="428" t="str">
        <f t="shared" si="80"/>
        <v/>
      </c>
      <c r="G956" s="428" t="str">
        <f t="shared" si="81"/>
        <v/>
      </c>
      <c r="H956" s="555" t="str">
        <f t="shared" si="86"/>
        <v>是</v>
      </c>
      <c r="I956" s="558" t="str">
        <f t="shared" si="87"/>
        <v>项</v>
      </c>
    </row>
    <row r="957" ht="34.9" customHeight="1" spans="1:9">
      <c r="A957" s="556" t="s">
        <v>1838</v>
      </c>
      <c r="B957" s="199" t="s">
        <v>1839</v>
      </c>
      <c r="C957" s="330">
        <v>0</v>
      </c>
      <c r="D957" s="330"/>
      <c r="E957" s="521"/>
      <c r="F957" s="428" t="str">
        <f t="shared" si="80"/>
        <v/>
      </c>
      <c r="G957" s="428" t="str">
        <f t="shared" si="81"/>
        <v/>
      </c>
      <c r="H957" s="555" t="str">
        <f t="shared" si="86"/>
        <v>否</v>
      </c>
      <c r="I957" s="558" t="str">
        <f t="shared" si="87"/>
        <v>项</v>
      </c>
    </row>
    <row r="958" ht="34.9" customHeight="1" spans="1:9">
      <c r="A958" s="556" t="s">
        <v>1840</v>
      </c>
      <c r="B958" s="199" t="s">
        <v>1841</v>
      </c>
      <c r="C958" s="330">
        <v>6</v>
      </c>
      <c r="D958" s="330">
        <v>21</v>
      </c>
      <c r="E958" s="521"/>
      <c r="F958" s="428">
        <f t="shared" si="80"/>
        <v>-1</v>
      </c>
      <c r="G958" s="428">
        <f t="shared" si="81"/>
        <v>0</v>
      </c>
      <c r="H958" s="555" t="str">
        <f t="shared" si="86"/>
        <v>是</v>
      </c>
      <c r="I958" s="558" t="str">
        <f t="shared" si="87"/>
        <v>项</v>
      </c>
    </row>
    <row r="959" ht="34.9" customHeight="1" spans="1:9">
      <c r="A959" s="556" t="s">
        <v>1842</v>
      </c>
      <c r="B959" s="199" t="s">
        <v>1843</v>
      </c>
      <c r="C959" s="330">
        <f>SUM(C960:C965)</f>
        <v>1035</v>
      </c>
      <c r="D959" s="330">
        <f>SUM(D960:D965)</f>
        <v>1410</v>
      </c>
      <c r="E959" s="330">
        <f>SUM(E960:E965)</f>
        <v>67</v>
      </c>
      <c r="F959" s="428">
        <f t="shared" si="80"/>
        <v>-0.935</v>
      </c>
      <c r="G959" s="428">
        <f t="shared" si="81"/>
        <v>0.048</v>
      </c>
      <c r="H959" s="555" t="str">
        <f t="shared" si="86"/>
        <v>是</v>
      </c>
      <c r="I959" s="558" t="str">
        <f t="shared" si="87"/>
        <v>款</v>
      </c>
    </row>
    <row r="960" ht="34.9" customHeight="1" spans="1:9">
      <c r="A960" s="556" t="s">
        <v>1844</v>
      </c>
      <c r="B960" s="199" t="s">
        <v>1845</v>
      </c>
      <c r="C960" s="330">
        <v>0</v>
      </c>
      <c r="D960" s="330"/>
      <c r="E960" s="521"/>
      <c r="F960" s="428" t="str">
        <f t="shared" si="80"/>
        <v/>
      </c>
      <c r="G960" s="428" t="str">
        <f t="shared" si="81"/>
        <v/>
      </c>
      <c r="H960" s="555" t="str">
        <f t="shared" si="86"/>
        <v>否</v>
      </c>
      <c r="I960" s="558" t="str">
        <f t="shared" si="87"/>
        <v>项</v>
      </c>
    </row>
    <row r="961" s="421" customFormat="1" ht="34.9" customHeight="1" spans="1:9">
      <c r="A961" s="556" t="s">
        <v>1846</v>
      </c>
      <c r="B961" s="221" t="s">
        <v>1847</v>
      </c>
      <c r="C961" s="330"/>
      <c r="D961" s="330"/>
      <c r="E961" s="521"/>
      <c r="F961" s="428" t="str">
        <f t="shared" si="80"/>
        <v/>
      </c>
      <c r="G961" s="428" t="str">
        <f t="shared" si="81"/>
        <v/>
      </c>
      <c r="H961" s="555" t="str">
        <f t="shared" si="86"/>
        <v>否</v>
      </c>
      <c r="I961" s="558" t="str">
        <f t="shared" si="87"/>
        <v>项</v>
      </c>
    </row>
    <row r="962" s="421" customFormat="1" ht="34.9" customHeight="1" spans="1:9">
      <c r="A962" s="556" t="s">
        <v>1848</v>
      </c>
      <c r="B962" s="199" t="s">
        <v>1849</v>
      </c>
      <c r="C962" s="330">
        <v>231</v>
      </c>
      <c r="D962" s="330">
        <v>805</v>
      </c>
      <c r="E962" s="521">
        <v>8</v>
      </c>
      <c r="F962" s="428">
        <f t="shared" si="80"/>
        <v>-0.965</v>
      </c>
      <c r="G962" s="428">
        <f t="shared" si="81"/>
        <v>0.01</v>
      </c>
      <c r="H962" s="555" t="str">
        <f t="shared" si="86"/>
        <v>是</v>
      </c>
      <c r="I962" s="558" t="str">
        <f t="shared" si="87"/>
        <v>项</v>
      </c>
    </row>
    <row r="963" s="421" customFormat="1" ht="34.9" customHeight="1" spans="1:9">
      <c r="A963" s="556" t="s">
        <v>1850</v>
      </c>
      <c r="B963" s="204" t="s">
        <v>1851</v>
      </c>
      <c r="C963" s="330">
        <v>786</v>
      </c>
      <c r="D963" s="330">
        <v>595</v>
      </c>
      <c r="E963" s="521">
        <v>58</v>
      </c>
      <c r="F963" s="428">
        <f t="shared" si="80"/>
        <v>-0.926</v>
      </c>
      <c r="G963" s="428">
        <f t="shared" si="81"/>
        <v>0.097</v>
      </c>
      <c r="H963" s="555" t="str">
        <f t="shared" si="86"/>
        <v>是</v>
      </c>
      <c r="I963" s="558" t="str">
        <f t="shared" si="87"/>
        <v>项</v>
      </c>
    </row>
    <row r="964" s="421" customFormat="1" ht="34.9" customHeight="1" spans="1:9">
      <c r="A964" s="556" t="s">
        <v>1852</v>
      </c>
      <c r="B964" s="199" t="s">
        <v>1853</v>
      </c>
      <c r="C964" s="330"/>
      <c r="D964" s="330"/>
      <c r="E964" s="521"/>
      <c r="F964" s="428" t="str">
        <f t="shared" si="80"/>
        <v/>
      </c>
      <c r="G964" s="428" t="str">
        <f t="shared" si="81"/>
        <v/>
      </c>
      <c r="H964" s="555" t="str">
        <f t="shared" si="86"/>
        <v>否</v>
      </c>
      <c r="I964" s="558" t="str">
        <f t="shared" si="87"/>
        <v>项</v>
      </c>
    </row>
    <row r="965" ht="34.9" customHeight="1" spans="1:9">
      <c r="A965" s="556" t="s">
        <v>1854</v>
      </c>
      <c r="B965" s="199" t="s">
        <v>1855</v>
      </c>
      <c r="C965" s="330">
        <v>18</v>
      </c>
      <c r="D965" s="330">
        <v>10</v>
      </c>
      <c r="E965" s="330">
        <v>1</v>
      </c>
      <c r="F965" s="428">
        <f t="shared" si="80"/>
        <v>-0.944</v>
      </c>
      <c r="G965" s="428">
        <f t="shared" si="81"/>
        <v>0.1</v>
      </c>
      <c r="H965" s="555" t="str">
        <f t="shared" si="86"/>
        <v>是</v>
      </c>
      <c r="I965" s="558" t="str">
        <f t="shared" si="87"/>
        <v>项</v>
      </c>
    </row>
    <row r="966" ht="34.9" customHeight="1" spans="1:9">
      <c r="A966" s="556" t="s">
        <v>1856</v>
      </c>
      <c r="B966" s="199" t="s">
        <v>1857</v>
      </c>
      <c r="C966" s="330"/>
      <c r="D966" s="239">
        <f>SUM(D967:D968)</f>
        <v>0</v>
      </c>
      <c r="E966" s="239"/>
      <c r="F966" s="428" t="str">
        <f t="shared" ref="F966:F1029" si="88">IF(C966&lt;&gt;0,E966/C966-1,"")</f>
        <v/>
      </c>
      <c r="G966" s="428" t="str">
        <f t="shared" ref="G966:G1029" si="89">IF(D966&lt;&gt;0,E966/D966,"")</f>
        <v/>
      </c>
      <c r="H966" s="555" t="str">
        <f t="shared" si="86"/>
        <v>否</v>
      </c>
      <c r="I966" s="558" t="str">
        <f t="shared" si="87"/>
        <v>款</v>
      </c>
    </row>
    <row r="967" ht="34.9" customHeight="1" spans="1:9">
      <c r="A967" s="556" t="s">
        <v>1858</v>
      </c>
      <c r="B967" s="199" t="s">
        <v>1859</v>
      </c>
      <c r="C967" s="330"/>
      <c r="D967" s="330"/>
      <c r="E967" s="330"/>
      <c r="F967" s="428" t="str">
        <f t="shared" si="88"/>
        <v/>
      </c>
      <c r="G967" s="428" t="str">
        <f t="shared" si="89"/>
        <v/>
      </c>
      <c r="H967" s="555" t="str">
        <f t="shared" si="86"/>
        <v>否</v>
      </c>
      <c r="I967" s="558" t="str">
        <f t="shared" si="87"/>
        <v>项</v>
      </c>
    </row>
    <row r="968" ht="34.9" customHeight="1" spans="1:9">
      <c r="A968" s="556" t="s">
        <v>1860</v>
      </c>
      <c r="B968" s="199" t="s">
        <v>1861</v>
      </c>
      <c r="C968" s="330"/>
      <c r="D968" s="330"/>
      <c r="E968" s="330"/>
      <c r="F968" s="428" t="str">
        <f t="shared" si="88"/>
        <v/>
      </c>
      <c r="G968" s="428" t="str">
        <f t="shared" si="89"/>
        <v/>
      </c>
      <c r="H968" s="555" t="str">
        <f t="shared" si="86"/>
        <v>否</v>
      </c>
      <c r="I968" s="558" t="str">
        <f t="shared" si="87"/>
        <v>项</v>
      </c>
    </row>
    <row r="969" ht="34.9" customHeight="1" spans="1:9">
      <c r="A969" s="556" t="s">
        <v>1862</v>
      </c>
      <c r="B969" s="199" t="s">
        <v>1863</v>
      </c>
      <c r="C969" s="330">
        <f>SUM(C970:C971)</f>
        <v>39</v>
      </c>
      <c r="D969" s="330">
        <f>SUM(D970:D971)</f>
        <v>81</v>
      </c>
      <c r="E969" s="330">
        <f>SUM(E970:E971)</f>
        <v>62</v>
      </c>
      <c r="F969" s="428">
        <f t="shared" si="88"/>
        <v>0.59</v>
      </c>
      <c r="G969" s="428">
        <f t="shared" si="89"/>
        <v>0.765</v>
      </c>
      <c r="H969" s="555" t="str">
        <f t="shared" si="86"/>
        <v>是</v>
      </c>
      <c r="I969" s="558" t="str">
        <f t="shared" si="87"/>
        <v>款</v>
      </c>
    </row>
    <row r="970" ht="34.9" customHeight="1" spans="1:9">
      <c r="A970" s="556" t="s">
        <v>1864</v>
      </c>
      <c r="B970" s="199" t="s">
        <v>1865</v>
      </c>
      <c r="C970" s="330"/>
      <c r="D970" s="330"/>
      <c r="E970" s="330"/>
      <c r="F970" s="428" t="str">
        <f t="shared" si="88"/>
        <v/>
      </c>
      <c r="G970" s="428" t="str">
        <f t="shared" si="89"/>
        <v/>
      </c>
      <c r="H970" s="555" t="str">
        <f t="shared" si="86"/>
        <v>否</v>
      </c>
      <c r="I970" s="558" t="str">
        <f t="shared" si="87"/>
        <v>项</v>
      </c>
    </row>
    <row r="971" ht="34.9" customHeight="1" spans="1:9">
      <c r="A971" s="556" t="s">
        <v>1866</v>
      </c>
      <c r="B971" s="199" t="s">
        <v>1867</v>
      </c>
      <c r="C971" s="330">
        <v>39</v>
      </c>
      <c r="D971" s="330">
        <v>81</v>
      </c>
      <c r="E971" s="521">
        <v>62</v>
      </c>
      <c r="F971" s="428">
        <f t="shared" si="88"/>
        <v>0.59</v>
      </c>
      <c r="G971" s="428">
        <f t="shared" si="89"/>
        <v>0.765</v>
      </c>
      <c r="H971" s="555" t="str">
        <f t="shared" si="86"/>
        <v>是</v>
      </c>
      <c r="I971" s="558" t="str">
        <f t="shared" si="87"/>
        <v>项</v>
      </c>
    </row>
    <row r="972" ht="34.9" customHeight="1" spans="1:9">
      <c r="A972" s="349" t="s">
        <v>199</v>
      </c>
      <c r="B972" s="193" t="s">
        <v>200</v>
      </c>
      <c r="C972" s="239">
        <f>SUM(C973,C996,C1006,C1016,C1021,C1028,C1033)</f>
        <v>8765</v>
      </c>
      <c r="D972" s="239">
        <f>SUM(D973,D996,D1006,D1016,D1021,D1028,D1033)</f>
        <v>4506</v>
      </c>
      <c r="E972" s="239">
        <f>SUM(E973,E996,E1006,E1016,E1021,E1028,E1033)</f>
        <v>4586</v>
      </c>
      <c r="F972" s="428">
        <f t="shared" si="88"/>
        <v>-0.477</v>
      </c>
      <c r="G972" s="428">
        <f t="shared" si="89"/>
        <v>1.018</v>
      </c>
      <c r="H972" s="555" t="str">
        <f t="shared" si="86"/>
        <v>是</v>
      </c>
      <c r="I972" s="558" t="str">
        <f t="shared" si="87"/>
        <v>类</v>
      </c>
    </row>
    <row r="973" ht="34.9" customHeight="1" spans="1:9">
      <c r="A973" s="556" t="s">
        <v>1868</v>
      </c>
      <c r="B973" s="199" t="s">
        <v>1869</v>
      </c>
      <c r="C973" s="330">
        <f>SUM(C974:C995)</f>
        <v>4889</v>
      </c>
      <c r="D973" s="330">
        <f>SUM(D974:D995)</f>
        <v>4506</v>
      </c>
      <c r="E973" s="330">
        <f>SUM(E974:E995)</f>
        <v>4586</v>
      </c>
      <c r="F973" s="428">
        <f t="shared" si="88"/>
        <v>-0.062</v>
      </c>
      <c r="G973" s="428">
        <f t="shared" si="89"/>
        <v>1.018</v>
      </c>
      <c r="H973" s="555" t="str">
        <f t="shared" si="86"/>
        <v>是</v>
      </c>
      <c r="I973" s="558" t="str">
        <f t="shared" si="87"/>
        <v>款</v>
      </c>
    </row>
    <row r="974" ht="34.9" customHeight="1" spans="1:9">
      <c r="A974" s="556" t="s">
        <v>1870</v>
      </c>
      <c r="B974" s="199" t="s">
        <v>249</v>
      </c>
      <c r="C974" s="330">
        <v>390</v>
      </c>
      <c r="D974" s="330">
        <v>456</v>
      </c>
      <c r="E974" s="521">
        <v>277</v>
      </c>
      <c r="F974" s="428">
        <f t="shared" si="88"/>
        <v>-0.29</v>
      </c>
      <c r="G974" s="428">
        <f t="shared" si="89"/>
        <v>0.607</v>
      </c>
      <c r="H974" s="555" t="str">
        <f t="shared" si="86"/>
        <v>是</v>
      </c>
      <c r="I974" s="558" t="str">
        <f t="shared" si="87"/>
        <v>项</v>
      </c>
    </row>
    <row r="975" ht="34.9" customHeight="1" spans="1:9">
      <c r="A975" s="556" t="s">
        <v>1871</v>
      </c>
      <c r="B975" s="199" t="s">
        <v>251</v>
      </c>
      <c r="C975" s="330">
        <v>47</v>
      </c>
      <c r="D975" s="330">
        <v>56</v>
      </c>
      <c r="E975" s="521">
        <v>47</v>
      </c>
      <c r="F975" s="428">
        <f t="shared" si="88"/>
        <v>0</v>
      </c>
      <c r="G975" s="428">
        <f t="shared" si="89"/>
        <v>0.839</v>
      </c>
      <c r="H975" s="555" t="str">
        <f t="shared" si="86"/>
        <v>是</v>
      </c>
      <c r="I975" s="558" t="str">
        <f t="shared" si="87"/>
        <v>项</v>
      </c>
    </row>
    <row r="976" ht="34.9" customHeight="1" spans="1:9">
      <c r="A976" s="556" t="s">
        <v>1872</v>
      </c>
      <c r="B976" s="199" t="s">
        <v>253</v>
      </c>
      <c r="C976" s="330">
        <v>0</v>
      </c>
      <c r="D976" s="330"/>
      <c r="E976" s="521"/>
      <c r="F976" s="428" t="str">
        <f t="shared" si="88"/>
        <v/>
      </c>
      <c r="G976" s="428" t="str">
        <f t="shared" si="89"/>
        <v/>
      </c>
      <c r="H976" s="555" t="str">
        <f t="shared" si="86"/>
        <v>否</v>
      </c>
      <c r="I976" s="558" t="str">
        <f t="shared" si="87"/>
        <v>项</v>
      </c>
    </row>
    <row r="977" ht="34.9" customHeight="1" spans="1:9">
      <c r="A977" s="556" t="s">
        <v>1873</v>
      </c>
      <c r="B977" s="199" t="s">
        <v>1874</v>
      </c>
      <c r="C977" s="330">
        <v>670</v>
      </c>
      <c r="D977" s="330">
        <v>1074</v>
      </c>
      <c r="E977" s="521">
        <v>829</v>
      </c>
      <c r="F977" s="428">
        <f t="shared" si="88"/>
        <v>0.237</v>
      </c>
      <c r="G977" s="428">
        <f t="shared" si="89"/>
        <v>0.772</v>
      </c>
      <c r="H977" s="555" t="str">
        <f t="shared" si="86"/>
        <v>是</v>
      </c>
      <c r="I977" s="558" t="str">
        <f t="shared" si="87"/>
        <v>项</v>
      </c>
    </row>
    <row r="978" ht="34.9" customHeight="1" spans="1:9">
      <c r="A978" s="556" t="s">
        <v>1875</v>
      </c>
      <c r="B978" s="199" t="s">
        <v>1876</v>
      </c>
      <c r="C978" s="330">
        <v>3377</v>
      </c>
      <c r="D978" s="330">
        <v>2882</v>
      </c>
      <c r="E978" s="521">
        <v>3357</v>
      </c>
      <c r="F978" s="428">
        <f t="shared" si="88"/>
        <v>-0.006</v>
      </c>
      <c r="G978" s="428">
        <f t="shared" si="89"/>
        <v>1.165</v>
      </c>
      <c r="H978" s="555" t="str">
        <f t="shared" si="86"/>
        <v>是</v>
      </c>
      <c r="I978" s="558" t="str">
        <f t="shared" si="87"/>
        <v>项</v>
      </c>
    </row>
    <row r="979" ht="34.9" customHeight="1" spans="1:9">
      <c r="A979" s="556" t="s">
        <v>1877</v>
      </c>
      <c r="B979" s="199" t="s">
        <v>1878</v>
      </c>
      <c r="C979" s="330">
        <v>0</v>
      </c>
      <c r="D979" s="330"/>
      <c r="E979" s="521"/>
      <c r="F979" s="428" t="str">
        <f t="shared" si="88"/>
        <v/>
      </c>
      <c r="G979" s="428" t="str">
        <f t="shared" si="89"/>
        <v/>
      </c>
      <c r="H979" s="555" t="str">
        <f t="shared" ref="H979:H1042" si="90">IF(LEN(A979)=3,"是",IF(B979&lt;&gt;"",IF(SUM(C979:E979)&lt;&gt;0,"是","否"),"是"))</f>
        <v>否</v>
      </c>
      <c r="I979" s="558" t="str">
        <f t="shared" ref="I979:I1042" si="91">IF(LEN(A979)=3,"类",IF(LEN(A979)=5,"款","项"))</f>
        <v>项</v>
      </c>
    </row>
    <row r="980" ht="34.9" customHeight="1" spans="1:9">
      <c r="A980" s="556" t="s">
        <v>1879</v>
      </c>
      <c r="B980" s="199" t="s">
        <v>1880</v>
      </c>
      <c r="C980" s="330">
        <v>0</v>
      </c>
      <c r="D980" s="330"/>
      <c r="E980" s="521">
        <v>5</v>
      </c>
      <c r="F980" s="428" t="str">
        <f t="shared" si="88"/>
        <v/>
      </c>
      <c r="G980" s="428" t="str">
        <f t="shared" si="89"/>
        <v/>
      </c>
      <c r="H980" s="555" t="str">
        <f t="shared" si="90"/>
        <v>是</v>
      </c>
      <c r="I980" s="558" t="str">
        <f t="shared" si="91"/>
        <v>项</v>
      </c>
    </row>
    <row r="981" ht="34.9" customHeight="1" spans="1:9">
      <c r="A981" s="556" t="s">
        <v>1881</v>
      </c>
      <c r="B981" s="199" t="s">
        <v>1882</v>
      </c>
      <c r="C981" s="330">
        <v>0</v>
      </c>
      <c r="D981" s="330"/>
      <c r="E981" s="521"/>
      <c r="F981" s="428" t="str">
        <f t="shared" si="88"/>
        <v/>
      </c>
      <c r="G981" s="428" t="str">
        <f t="shared" si="89"/>
        <v/>
      </c>
      <c r="H981" s="555" t="str">
        <f t="shared" si="90"/>
        <v>否</v>
      </c>
      <c r="I981" s="558" t="str">
        <f t="shared" si="91"/>
        <v>项</v>
      </c>
    </row>
    <row r="982" ht="34.9" customHeight="1" spans="1:9">
      <c r="A982" s="556" t="s">
        <v>1883</v>
      </c>
      <c r="B982" s="199" t="s">
        <v>1884</v>
      </c>
      <c r="C982" s="330">
        <v>303</v>
      </c>
      <c r="D982" s="330">
        <v>3</v>
      </c>
      <c r="E982" s="521">
        <v>71</v>
      </c>
      <c r="F982" s="428">
        <f t="shared" si="88"/>
        <v>-0.766</v>
      </c>
      <c r="G982" s="428">
        <f t="shared" si="89"/>
        <v>23.667</v>
      </c>
      <c r="H982" s="555" t="str">
        <f t="shared" si="90"/>
        <v>是</v>
      </c>
      <c r="I982" s="558" t="str">
        <f t="shared" si="91"/>
        <v>项</v>
      </c>
    </row>
    <row r="983" ht="34.9" customHeight="1" spans="1:9">
      <c r="A983" s="556" t="s">
        <v>1885</v>
      </c>
      <c r="B983" s="199" t="s">
        <v>1886</v>
      </c>
      <c r="C983" s="330">
        <v>0</v>
      </c>
      <c r="D983" s="330"/>
      <c r="E983" s="330">
        <v>0</v>
      </c>
      <c r="F983" s="428" t="str">
        <f t="shared" si="88"/>
        <v/>
      </c>
      <c r="G983" s="428" t="str">
        <f t="shared" si="89"/>
        <v/>
      </c>
      <c r="H983" s="555" t="str">
        <f t="shared" si="90"/>
        <v>否</v>
      </c>
      <c r="I983" s="558" t="str">
        <f t="shared" si="91"/>
        <v>项</v>
      </c>
    </row>
    <row r="984" ht="34.9" customHeight="1" spans="1:9">
      <c r="A984" s="556" t="s">
        <v>1887</v>
      </c>
      <c r="B984" s="199" t="s">
        <v>1888</v>
      </c>
      <c r="C984" s="330">
        <v>0</v>
      </c>
      <c r="D984" s="330"/>
      <c r="E984" s="330">
        <v>0</v>
      </c>
      <c r="F984" s="428" t="str">
        <f t="shared" si="88"/>
        <v/>
      </c>
      <c r="G984" s="428" t="str">
        <f t="shared" si="89"/>
        <v/>
      </c>
      <c r="H984" s="555" t="str">
        <f t="shared" si="90"/>
        <v>否</v>
      </c>
      <c r="I984" s="558" t="str">
        <f t="shared" si="91"/>
        <v>项</v>
      </c>
    </row>
    <row r="985" ht="34.9" customHeight="1" spans="1:9">
      <c r="A985" s="556" t="s">
        <v>1889</v>
      </c>
      <c r="B985" s="199" t="s">
        <v>1890</v>
      </c>
      <c r="C985" s="330">
        <v>2</v>
      </c>
      <c r="D985" s="330">
        <v>5</v>
      </c>
      <c r="E985" s="330"/>
      <c r="F985" s="428">
        <f t="shared" si="88"/>
        <v>-1</v>
      </c>
      <c r="G985" s="428">
        <f t="shared" si="89"/>
        <v>0</v>
      </c>
      <c r="H985" s="555" t="str">
        <f t="shared" si="90"/>
        <v>是</v>
      </c>
      <c r="I985" s="558" t="str">
        <f t="shared" si="91"/>
        <v>项</v>
      </c>
    </row>
    <row r="986" ht="34.9" customHeight="1" spans="1:9">
      <c r="A986" s="556" t="s">
        <v>1891</v>
      </c>
      <c r="B986" s="199" t="s">
        <v>1892</v>
      </c>
      <c r="C986" s="330">
        <v>0</v>
      </c>
      <c r="D986" s="330"/>
      <c r="E986" s="330">
        <v>0</v>
      </c>
      <c r="F986" s="428" t="str">
        <f t="shared" si="88"/>
        <v/>
      </c>
      <c r="G986" s="428" t="str">
        <f t="shared" si="89"/>
        <v/>
      </c>
      <c r="H986" s="555" t="str">
        <f t="shared" si="90"/>
        <v>否</v>
      </c>
      <c r="I986" s="558" t="str">
        <f t="shared" si="91"/>
        <v>项</v>
      </c>
    </row>
    <row r="987" s="421" customFormat="1" ht="34.9" customHeight="1" spans="1:9">
      <c r="A987" s="556" t="s">
        <v>1893</v>
      </c>
      <c r="B987" s="199" t="s">
        <v>1894</v>
      </c>
      <c r="C987" s="330">
        <v>0</v>
      </c>
      <c r="D987" s="330"/>
      <c r="E987" s="330">
        <v>0</v>
      </c>
      <c r="F987" s="428" t="str">
        <f t="shared" si="88"/>
        <v/>
      </c>
      <c r="G987" s="428" t="str">
        <f t="shared" si="89"/>
        <v/>
      </c>
      <c r="H987" s="555" t="str">
        <f t="shared" si="90"/>
        <v>否</v>
      </c>
      <c r="I987" s="558" t="str">
        <f t="shared" si="91"/>
        <v>项</v>
      </c>
    </row>
    <row r="988" ht="34.9" customHeight="1" spans="1:9">
      <c r="A988" s="556" t="s">
        <v>1895</v>
      </c>
      <c r="B988" s="199" t="s">
        <v>1896</v>
      </c>
      <c r="C988" s="330">
        <v>0</v>
      </c>
      <c r="D988" s="330"/>
      <c r="E988" s="330">
        <v>0</v>
      </c>
      <c r="F988" s="428" t="str">
        <f t="shared" si="88"/>
        <v/>
      </c>
      <c r="G988" s="428" t="str">
        <f t="shared" si="89"/>
        <v/>
      </c>
      <c r="H988" s="555" t="str">
        <f t="shared" si="90"/>
        <v>否</v>
      </c>
      <c r="I988" s="558" t="str">
        <f t="shared" si="91"/>
        <v>项</v>
      </c>
    </row>
    <row r="989" s="421" customFormat="1" ht="34.9" customHeight="1" spans="1:9">
      <c r="A989" s="556" t="s">
        <v>1897</v>
      </c>
      <c r="B989" s="199" t="s">
        <v>1898</v>
      </c>
      <c r="C989" s="330">
        <v>0</v>
      </c>
      <c r="D989" s="330"/>
      <c r="E989" s="330">
        <v>0</v>
      </c>
      <c r="F989" s="428" t="str">
        <f t="shared" si="88"/>
        <v/>
      </c>
      <c r="G989" s="428" t="str">
        <f t="shared" si="89"/>
        <v/>
      </c>
      <c r="H989" s="555" t="str">
        <f t="shared" si="90"/>
        <v>否</v>
      </c>
      <c r="I989" s="558" t="str">
        <f t="shared" si="91"/>
        <v>项</v>
      </c>
    </row>
    <row r="990" s="421" customFormat="1" ht="34.9" customHeight="1" spans="1:9">
      <c r="A990" s="556" t="s">
        <v>1899</v>
      </c>
      <c r="B990" s="199" t="s">
        <v>1900</v>
      </c>
      <c r="C990" s="330">
        <v>0</v>
      </c>
      <c r="D990" s="330"/>
      <c r="E990" s="330">
        <v>0</v>
      </c>
      <c r="F990" s="428" t="str">
        <f t="shared" si="88"/>
        <v/>
      </c>
      <c r="G990" s="428" t="str">
        <f t="shared" si="89"/>
        <v/>
      </c>
      <c r="H990" s="555" t="str">
        <f t="shared" si="90"/>
        <v>否</v>
      </c>
      <c r="I990" s="558" t="str">
        <f t="shared" si="91"/>
        <v>项</v>
      </c>
    </row>
    <row r="991" ht="34.9" customHeight="1" spans="1:9">
      <c r="A991" s="556" t="s">
        <v>1901</v>
      </c>
      <c r="B991" s="199" t="s">
        <v>1902</v>
      </c>
      <c r="C991" s="330">
        <v>0</v>
      </c>
      <c r="D991" s="330"/>
      <c r="E991" s="330">
        <v>0</v>
      </c>
      <c r="F991" s="428" t="str">
        <f t="shared" si="88"/>
        <v/>
      </c>
      <c r="G991" s="428" t="str">
        <f t="shared" si="89"/>
        <v/>
      </c>
      <c r="H991" s="555" t="str">
        <f t="shared" si="90"/>
        <v>否</v>
      </c>
      <c r="I991" s="558" t="str">
        <f t="shared" si="91"/>
        <v>项</v>
      </c>
    </row>
    <row r="992" s="421" customFormat="1" ht="34.9" customHeight="1" spans="1:9">
      <c r="A992" s="556" t="s">
        <v>1903</v>
      </c>
      <c r="B992" s="199" t="s">
        <v>1904</v>
      </c>
      <c r="C992" s="330">
        <v>0</v>
      </c>
      <c r="D992" s="330"/>
      <c r="E992" s="330">
        <v>0</v>
      </c>
      <c r="F992" s="428" t="str">
        <f t="shared" si="88"/>
        <v/>
      </c>
      <c r="G992" s="428" t="str">
        <f t="shared" si="89"/>
        <v/>
      </c>
      <c r="H992" s="555" t="str">
        <f t="shared" si="90"/>
        <v>否</v>
      </c>
      <c r="I992" s="558" t="str">
        <f t="shared" si="91"/>
        <v>项</v>
      </c>
    </row>
    <row r="993" ht="34.9" customHeight="1" spans="1:9">
      <c r="A993" s="556" t="s">
        <v>1905</v>
      </c>
      <c r="B993" s="199" t="s">
        <v>1906</v>
      </c>
      <c r="C993" s="330">
        <v>100</v>
      </c>
      <c r="D993" s="330">
        <v>30</v>
      </c>
      <c r="E993" s="330"/>
      <c r="F993" s="428">
        <f t="shared" si="88"/>
        <v>-1</v>
      </c>
      <c r="G993" s="428">
        <f t="shared" si="89"/>
        <v>0</v>
      </c>
      <c r="H993" s="555" t="str">
        <f t="shared" si="90"/>
        <v>是</v>
      </c>
      <c r="I993" s="558" t="str">
        <f t="shared" si="91"/>
        <v>项</v>
      </c>
    </row>
    <row r="994" s="421" customFormat="1" ht="34.9" customHeight="1" spans="1:9">
      <c r="A994" s="556" t="s">
        <v>1907</v>
      </c>
      <c r="B994" s="221" t="s">
        <v>1908</v>
      </c>
      <c r="C994" s="330">
        <v>0</v>
      </c>
      <c r="D994" s="330"/>
      <c r="E994" s="330">
        <v>0</v>
      </c>
      <c r="F994" s="428" t="str">
        <f t="shared" si="88"/>
        <v/>
      </c>
      <c r="G994" s="428" t="str">
        <f t="shared" si="89"/>
        <v/>
      </c>
      <c r="H994" s="555" t="str">
        <f t="shared" si="90"/>
        <v>否</v>
      </c>
      <c r="I994" s="558" t="str">
        <f t="shared" si="91"/>
        <v>项</v>
      </c>
    </row>
    <row r="995" ht="34.9" customHeight="1" spans="1:9">
      <c r="A995" s="556" t="s">
        <v>1909</v>
      </c>
      <c r="B995" s="199" t="s">
        <v>1910</v>
      </c>
      <c r="C995" s="330"/>
      <c r="D995" s="330"/>
      <c r="E995" s="330"/>
      <c r="F995" s="428" t="str">
        <f t="shared" si="88"/>
        <v/>
      </c>
      <c r="G995" s="428" t="str">
        <f t="shared" si="89"/>
        <v/>
      </c>
      <c r="H995" s="555" t="str">
        <f t="shared" si="90"/>
        <v>否</v>
      </c>
      <c r="I995" s="558" t="str">
        <f t="shared" si="91"/>
        <v>项</v>
      </c>
    </row>
    <row r="996" ht="34.9" customHeight="1" spans="1:9">
      <c r="A996" s="556" t="s">
        <v>1911</v>
      </c>
      <c r="B996" s="199" t="s">
        <v>1912</v>
      </c>
      <c r="C996" s="330"/>
      <c r="D996" s="330">
        <f>SUM(D997:D1005)</f>
        <v>0</v>
      </c>
      <c r="E996" s="330"/>
      <c r="F996" s="428" t="str">
        <f t="shared" si="88"/>
        <v/>
      </c>
      <c r="G996" s="428" t="str">
        <f t="shared" si="89"/>
        <v/>
      </c>
      <c r="H996" s="555" t="str">
        <f t="shared" si="90"/>
        <v>否</v>
      </c>
      <c r="I996" s="558" t="str">
        <f t="shared" si="91"/>
        <v>款</v>
      </c>
    </row>
    <row r="997" ht="34.9" customHeight="1" spans="1:9">
      <c r="A997" s="556" t="s">
        <v>1913</v>
      </c>
      <c r="B997" s="199" t="s">
        <v>249</v>
      </c>
      <c r="C997" s="330"/>
      <c r="D997" s="330"/>
      <c r="E997" s="330"/>
      <c r="F997" s="428" t="str">
        <f t="shared" si="88"/>
        <v/>
      </c>
      <c r="G997" s="428" t="str">
        <f t="shared" si="89"/>
        <v/>
      </c>
      <c r="H997" s="555" t="str">
        <f t="shared" si="90"/>
        <v>否</v>
      </c>
      <c r="I997" s="558" t="str">
        <f t="shared" si="91"/>
        <v>项</v>
      </c>
    </row>
    <row r="998" ht="34.9" customHeight="1" spans="1:9">
      <c r="A998" s="556" t="s">
        <v>1914</v>
      </c>
      <c r="B998" s="199" t="s">
        <v>251</v>
      </c>
      <c r="C998" s="330"/>
      <c r="D998" s="330"/>
      <c r="E998" s="330"/>
      <c r="F998" s="428" t="str">
        <f t="shared" si="88"/>
        <v/>
      </c>
      <c r="G998" s="428" t="str">
        <f t="shared" si="89"/>
        <v/>
      </c>
      <c r="H998" s="555" t="str">
        <f t="shared" si="90"/>
        <v>否</v>
      </c>
      <c r="I998" s="558" t="str">
        <f t="shared" si="91"/>
        <v>项</v>
      </c>
    </row>
    <row r="999" ht="34.9" customHeight="1" spans="1:9">
      <c r="A999" s="556" t="s">
        <v>1915</v>
      </c>
      <c r="B999" s="199" t="s">
        <v>253</v>
      </c>
      <c r="C999" s="330"/>
      <c r="D999" s="330"/>
      <c r="E999" s="330"/>
      <c r="F999" s="428" t="str">
        <f t="shared" si="88"/>
        <v/>
      </c>
      <c r="G999" s="428" t="str">
        <f t="shared" si="89"/>
        <v/>
      </c>
      <c r="H999" s="555" t="str">
        <f t="shared" si="90"/>
        <v>否</v>
      </c>
      <c r="I999" s="558" t="str">
        <f t="shared" si="91"/>
        <v>项</v>
      </c>
    </row>
    <row r="1000" ht="34.9" customHeight="1" spans="1:9">
      <c r="A1000" s="556" t="s">
        <v>1916</v>
      </c>
      <c r="B1000" s="199" t="s">
        <v>1917</v>
      </c>
      <c r="C1000" s="330"/>
      <c r="D1000" s="330"/>
      <c r="E1000" s="330"/>
      <c r="F1000" s="428" t="str">
        <f t="shared" si="88"/>
        <v/>
      </c>
      <c r="G1000" s="428" t="str">
        <f t="shared" si="89"/>
        <v/>
      </c>
      <c r="H1000" s="555" t="str">
        <f t="shared" si="90"/>
        <v>否</v>
      </c>
      <c r="I1000" s="558" t="str">
        <f t="shared" si="91"/>
        <v>项</v>
      </c>
    </row>
    <row r="1001" ht="34.9" customHeight="1" spans="1:9">
      <c r="A1001" s="556" t="s">
        <v>1918</v>
      </c>
      <c r="B1001" s="199" t="s">
        <v>1919</v>
      </c>
      <c r="C1001" s="330"/>
      <c r="D1001" s="330"/>
      <c r="E1001" s="330"/>
      <c r="F1001" s="428" t="str">
        <f t="shared" si="88"/>
        <v/>
      </c>
      <c r="G1001" s="428" t="str">
        <f t="shared" si="89"/>
        <v/>
      </c>
      <c r="H1001" s="555" t="str">
        <f t="shared" si="90"/>
        <v>否</v>
      </c>
      <c r="I1001" s="558" t="str">
        <f t="shared" si="91"/>
        <v>项</v>
      </c>
    </row>
    <row r="1002" s="421" customFormat="1" ht="34.9" customHeight="1" spans="1:9">
      <c r="A1002" s="556" t="s">
        <v>1920</v>
      </c>
      <c r="B1002" s="199" t="s">
        <v>1921</v>
      </c>
      <c r="C1002" s="330"/>
      <c r="D1002" s="330"/>
      <c r="E1002" s="330"/>
      <c r="F1002" s="428" t="str">
        <f t="shared" si="88"/>
        <v/>
      </c>
      <c r="G1002" s="428" t="str">
        <f t="shared" si="89"/>
        <v/>
      </c>
      <c r="H1002" s="555" t="str">
        <f t="shared" si="90"/>
        <v>否</v>
      </c>
      <c r="I1002" s="558" t="str">
        <f t="shared" si="91"/>
        <v>项</v>
      </c>
    </row>
    <row r="1003" ht="34.9" customHeight="1" spans="1:9">
      <c r="A1003" s="556" t="s">
        <v>1922</v>
      </c>
      <c r="B1003" s="199" t="s">
        <v>1923</v>
      </c>
      <c r="C1003" s="330"/>
      <c r="D1003" s="330"/>
      <c r="E1003" s="330"/>
      <c r="F1003" s="428" t="str">
        <f t="shared" si="88"/>
        <v/>
      </c>
      <c r="G1003" s="428" t="str">
        <f t="shared" si="89"/>
        <v/>
      </c>
      <c r="H1003" s="555" t="str">
        <f t="shared" si="90"/>
        <v>否</v>
      </c>
      <c r="I1003" s="558" t="str">
        <f t="shared" si="91"/>
        <v>项</v>
      </c>
    </row>
    <row r="1004" ht="34.9" customHeight="1" spans="1:9">
      <c r="A1004" s="556" t="s">
        <v>1924</v>
      </c>
      <c r="B1004" s="199" t="s">
        <v>1925</v>
      </c>
      <c r="C1004" s="330"/>
      <c r="D1004" s="330"/>
      <c r="E1004" s="330"/>
      <c r="F1004" s="428" t="str">
        <f t="shared" si="88"/>
        <v/>
      </c>
      <c r="G1004" s="428" t="str">
        <f t="shared" si="89"/>
        <v/>
      </c>
      <c r="H1004" s="555" t="str">
        <f t="shared" si="90"/>
        <v>否</v>
      </c>
      <c r="I1004" s="558" t="str">
        <f t="shared" si="91"/>
        <v>项</v>
      </c>
    </row>
    <row r="1005" ht="34.9" customHeight="1" spans="1:9">
      <c r="A1005" s="556" t="s">
        <v>1926</v>
      </c>
      <c r="B1005" s="199" t="s">
        <v>1927</v>
      </c>
      <c r="C1005" s="330"/>
      <c r="D1005" s="330"/>
      <c r="E1005" s="330"/>
      <c r="F1005" s="428" t="str">
        <f t="shared" si="88"/>
        <v/>
      </c>
      <c r="G1005" s="428" t="str">
        <f t="shared" si="89"/>
        <v/>
      </c>
      <c r="H1005" s="555" t="str">
        <f t="shared" si="90"/>
        <v>否</v>
      </c>
      <c r="I1005" s="558" t="str">
        <f t="shared" si="91"/>
        <v>项</v>
      </c>
    </row>
    <row r="1006" s="421" customFormat="1" ht="34.9" customHeight="1" spans="1:9">
      <c r="A1006" s="556" t="s">
        <v>1928</v>
      </c>
      <c r="B1006" s="199" t="s">
        <v>1929</v>
      </c>
      <c r="C1006" s="330"/>
      <c r="D1006" s="330">
        <f>SUM(D1007:D1015)</f>
        <v>0</v>
      </c>
      <c r="E1006" s="330"/>
      <c r="F1006" s="428" t="str">
        <f t="shared" si="88"/>
        <v/>
      </c>
      <c r="G1006" s="428" t="str">
        <f t="shared" si="89"/>
        <v/>
      </c>
      <c r="H1006" s="555" t="str">
        <f t="shared" si="90"/>
        <v>否</v>
      </c>
      <c r="I1006" s="558" t="str">
        <f t="shared" si="91"/>
        <v>款</v>
      </c>
    </row>
    <row r="1007" s="421" customFormat="1" ht="34.9" customHeight="1" spans="1:9">
      <c r="A1007" s="556" t="s">
        <v>1930</v>
      </c>
      <c r="B1007" s="199" t="s">
        <v>249</v>
      </c>
      <c r="C1007" s="330"/>
      <c r="D1007" s="330"/>
      <c r="E1007" s="330"/>
      <c r="F1007" s="428" t="str">
        <f t="shared" si="88"/>
        <v/>
      </c>
      <c r="G1007" s="428" t="str">
        <f t="shared" si="89"/>
        <v/>
      </c>
      <c r="H1007" s="555" t="str">
        <f t="shared" si="90"/>
        <v>否</v>
      </c>
      <c r="I1007" s="558" t="str">
        <f t="shared" si="91"/>
        <v>项</v>
      </c>
    </row>
    <row r="1008" ht="34.9" customHeight="1" spans="1:9">
      <c r="A1008" s="556" t="s">
        <v>1931</v>
      </c>
      <c r="B1008" s="199" t="s">
        <v>251</v>
      </c>
      <c r="C1008" s="330"/>
      <c r="D1008" s="330"/>
      <c r="E1008" s="330"/>
      <c r="F1008" s="428" t="str">
        <f t="shared" si="88"/>
        <v/>
      </c>
      <c r="G1008" s="428" t="str">
        <f t="shared" si="89"/>
        <v/>
      </c>
      <c r="H1008" s="555" t="str">
        <f t="shared" si="90"/>
        <v>否</v>
      </c>
      <c r="I1008" s="558" t="str">
        <f t="shared" si="91"/>
        <v>项</v>
      </c>
    </row>
    <row r="1009" ht="34.9" customHeight="1" spans="1:9">
      <c r="A1009" s="556" t="s">
        <v>1932</v>
      </c>
      <c r="B1009" s="199" t="s">
        <v>253</v>
      </c>
      <c r="C1009" s="330"/>
      <c r="D1009" s="330"/>
      <c r="E1009" s="330"/>
      <c r="F1009" s="428" t="str">
        <f t="shared" si="88"/>
        <v/>
      </c>
      <c r="G1009" s="428" t="str">
        <f t="shared" si="89"/>
        <v/>
      </c>
      <c r="H1009" s="555" t="str">
        <f t="shared" si="90"/>
        <v>否</v>
      </c>
      <c r="I1009" s="558" t="str">
        <f t="shared" si="91"/>
        <v>项</v>
      </c>
    </row>
    <row r="1010" ht="34.9" customHeight="1" spans="1:9">
      <c r="A1010" s="556" t="s">
        <v>1933</v>
      </c>
      <c r="B1010" s="199" t="s">
        <v>1934</v>
      </c>
      <c r="C1010" s="330"/>
      <c r="D1010" s="330"/>
      <c r="E1010" s="330"/>
      <c r="F1010" s="428" t="str">
        <f t="shared" si="88"/>
        <v/>
      </c>
      <c r="G1010" s="428" t="str">
        <f t="shared" si="89"/>
        <v/>
      </c>
      <c r="H1010" s="555" t="str">
        <f t="shared" si="90"/>
        <v>否</v>
      </c>
      <c r="I1010" s="558" t="str">
        <f t="shared" si="91"/>
        <v>项</v>
      </c>
    </row>
    <row r="1011" ht="34.9" customHeight="1" spans="1:9">
      <c r="A1011" s="556" t="s">
        <v>1935</v>
      </c>
      <c r="B1011" s="199" t="s">
        <v>1936</v>
      </c>
      <c r="C1011" s="330"/>
      <c r="D1011" s="330"/>
      <c r="E1011" s="330"/>
      <c r="F1011" s="428" t="str">
        <f t="shared" si="88"/>
        <v/>
      </c>
      <c r="G1011" s="428" t="str">
        <f t="shared" si="89"/>
        <v/>
      </c>
      <c r="H1011" s="555" t="str">
        <f t="shared" si="90"/>
        <v>否</v>
      </c>
      <c r="I1011" s="558" t="str">
        <f t="shared" si="91"/>
        <v>项</v>
      </c>
    </row>
    <row r="1012" s="421" customFormat="1" ht="34.9" customHeight="1" spans="1:9">
      <c r="A1012" s="556" t="s">
        <v>1937</v>
      </c>
      <c r="B1012" s="199" t="s">
        <v>1938</v>
      </c>
      <c r="C1012" s="330"/>
      <c r="D1012" s="330"/>
      <c r="E1012" s="330"/>
      <c r="F1012" s="428" t="str">
        <f t="shared" si="88"/>
        <v/>
      </c>
      <c r="G1012" s="428" t="str">
        <f t="shared" si="89"/>
        <v/>
      </c>
      <c r="H1012" s="555" t="str">
        <f t="shared" si="90"/>
        <v>否</v>
      </c>
      <c r="I1012" s="558" t="str">
        <f t="shared" si="91"/>
        <v>项</v>
      </c>
    </row>
    <row r="1013" ht="34.9" customHeight="1" spans="1:9">
      <c r="A1013" s="556" t="s">
        <v>1939</v>
      </c>
      <c r="B1013" s="199" t="s">
        <v>1940</v>
      </c>
      <c r="C1013" s="330"/>
      <c r="D1013" s="330"/>
      <c r="E1013" s="330"/>
      <c r="F1013" s="428" t="str">
        <f t="shared" si="88"/>
        <v/>
      </c>
      <c r="G1013" s="428" t="str">
        <f t="shared" si="89"/>
        <v/>
      </c>
      <c r="H1013" s="555" t="str">
        <f t="shared" si="90"/>
        <v>否</v>
      </c>
      <c r="I1013" s="558" t="str">
        <f t="shared" si="91"/>
        <v>项</v>
      </c>
    </row>
    <row r="1014" s="421" customFormat="1" ht="34.9" customHeight="1" spans="1:9">
      <c r="A1014" s="556" t="s">
        <v>1941</v>
      </c>
      <c r="B1014" s="199" t="s">
        <v>1942</v>
      </c>
      <c r="C1014" s="330"/>
      <c r="D1014" s="330"/>
      <c r="E1014" s="330"/>
      <c r="F1014" s="428" t="str">
        <f t="shared" si="88"/>
        <v/>
      </c>
      <c r="G1014" s="428" t="str">
        <f t="shared" si="89"/>
        <v/>
      </c>
      <c r="H1014" s="555" t="str">
        <f t="shared" si="90"/>
        <v>否</v>
      </c>
      <c r="I1014" s="558" t="str">
        <f t="shared" si="91"/>
        <v>项</v>
      </c>
    </row>
    <row r="1015" s="421" customFormat="1" ht="34.9" customHeight="1" spans="1:9">
      <c r="A1015" s="556" t="s">
        <v>1943</v>
      </c>
      <c r="B1015" s="199" t="s">
        <v>1944</v>
      </c>
      <c r="C1015" s="330"/>
      <c r="D1015" s="330"/>
      <c r="E1015" s="330"/>
      <c r="F1015" s="428" t="str">
        <f t="shared" si="88"/>
        <v/>
      </c>
      <c r="G1015" s="428" t="str">
        <f t="shared" si="89"/>
        <v/>
      </c>
      <c r="H1015" s="555" t="str">
        <f t="shared" si="90"/>
        <v>否</v>
      </c>
      <c r="I1015" s="558" t="str">
        <f t="shared" si="91"/>
        <v>项</v>
      </c>
    </row>
    <row r="1016" ht="34.9" customHeight="1" spans="1:9">
      <c r="A1016" s="556" t="s">
        <v>1945</v>
      </c>
      <c r="B1016" s="221" t="s">
        <v>1946</v>
      </c>
      <c r="C1016" s="330"/>
      <c r="D1016" s="330">
        <f>SUM(D1017:D1020)</f>
        <v>0</v>
      </c>
      <c r="E1016" s="330"/>
      <c r="F1016" s="428" t="str">
        <f t="shared" si="88"/>
        <v/>
      </c>
      <c r="G1016" s="428" t="str">
        <f t="shared" si="89"/>
        <v/>
      </c>
      <c r="H1016" s="555" t="str">
        <f t="shared" si="90"/>
        <v>否</v>
      </c>
      <c r="I1016" s="558" t="s">
        <v>1947</v>
      </c>
    </row>
    <row r="1017" s="421" customFormat="1" ht="34.9" customHeight="1" spans="1:9">
      <c r="A1017" s="556" t="s">
        <v>1948</v>
      </c>
      <c r="B1017" s="221" t="s">
        <v>1949</v>
      </c>
      <c r="C1017" s="330"/>
      <c r="D1017" s="330"/>
      <c r="E1017" s="330"/>
      <c r="F1017" s="428" t="str">
        <f t="shared" si="88"/>
        <v/>
      </c>
      <c r="G1017" s="428" t="str">
        <f t="shared" si="89"/>
        <v/>
      </c>
      <c r="H1017" s="555" t="str">
        <f t="shared" si="90"/>
        <v>否</v>
      </c>
      <c r="I1017" s="558" t="str">
        <f t="shared" si="91"/>
        <v>项</v>
      </c>
    </row>
    <row r="1018" ht="34.9" customHeight="1" spans="1:9">
      <c r="A1018" s="556" t="s">
        <v>1950</v>
      </c>
      <c r="B1018" s="221" t="s">
        <v>1951</v>
      </c>
      <c r="C1018" s="330"/>
      <c r="D1018" s="330"/>
      <c r="E1018" s="330"/>
      <c r="F1018" s="428" t="str">
        <f t="shared" si="88"/>
        <v/>
      </c>
      <c r="G1018" s="428" t="str">
        <f t="shared" si="89"/>
        <v/>
      </c>
      <c r="H1018" s="555" t="str">
        <f t="shared" si="90"/>
        <v>否</v>
      </c>
      <c r="I1018" s="558" t="str">
        <f t="shared" si="91"/>
        <v>项</v>
      </c>
    </row>
    <row r="1019" ht="34.9" customHeight="1" spans="1:9">
      <c r="A1019" s="556" t="s">
        <v>1952</v>
      </c>
      <c r="B1019" s="221" t="s">
        <v>1953</v>
      </c>
      <c r="C1019" s="239"/>
      <c r="D1019" s="330"/>
      <c r="E1019" s="330"/>
      <c r="F1019" s="428" t="str">
        <f t="shared" si="88"/>
        <v/>
      </c>
      <c r="G1019" s="428" t="str">
        <f t="shared" si="89"/>
        <v/>
      </c>
      <c r="H1019" s="555" t="str">
        <f t="shared" si="90"/>
        <v>否</v>
      </c>
      <c r="I1019" s="558" t="str">
        <f t="shared" si="91"/>
        <v>项</v>
      </c>
    </row>
    <row r="1020" ht="34.9" customHeight="1" spans="1:9">
      <c r="A1020" s="556" t="s">
        <v>1954</v>
      </c>
      <c r="B1020" s="221" t="s">
        <v>1955</v>
      </c>
      <c r="C1020" s="330"/>
      <c r="D1020" s="330"/>
      <c r="E1020" s="330"/>
      <c r="F1020" s="428" t="str">
        <f t="shared" si="88"/>
        <v/>
      </c>
      <c r="G1020" s="428" t="str">
        <f t="shared" si="89"/>
        <v/>
      </c>
      <c r="H1020" s="555" t="str">
        <f t="shared" si="90"/>
        <v>否</v>
      </c>
      <c r="I1020" s="558" t="str">
        <f t="shared" si="91"/>
        <v>项</v>
      </c>
    </row>
    <row r="1021" ht="34.9" customHeight="1" spans="1:9">
      <c r="A1021" s="556" t="s">
        <v>1956</v>
      </c>
      <c r="B1021" s="199" t="s">
        <v>1957</v>
      </c>
      <c r="C1021" s="239"/>
      <c r="D1021" s="330">
        <f>SUM(D1022:D1027)</f>
        <v>0</v>
      </c>
      <c r="E1021" s="330"/>
      <c r="F1021" s="428" t="str">
        <f t="shared" si="88"/>
        <v/>
      </c>
      <c r="G1021" s="428" t="str">
        <f t="shared" si="89"/>
        <v/>
      </c>
      <c r="H1021" s="555" t="str">
        <f t="shared" si="90"/>
        <v>否</v>
      </c>
      <c r="I1021" s="558" t="str">
        <f t="shared" si="91"/>
        <v>款</v>
      </c>
    </row>
    <row r="1022" ht="34.9" customHeight="1" spans="1:9">
      <c r="A1022" s="556" t="s">
        <v>1958</v>
      </c>
      <c r="B1022" s="199" t="s">
        <v>249</v>
      </c>
      <c r="C1022" s="330"/>
      <c r="D1022" s="330"/>
      <c r="E1022" s="330"/>
      <c r="F1022" s="428" t="str">
        <f t="shared" si="88"/>
        <v/>
      </c>
      <c r="G1022" s="428" t="str">
        <f t="shared" si="89"/>
        <v/>
      </c>
      <c r="H1022" s="555" t="str">
        <f t="shared" si="90"/>
        <v>否</v>
      </c>
      <c r="I1022" s="558" t="str">
        <f t="shared" si="91"/>
        <v>项</v>
      </c>
    </row>
    <row r="1023" ht="34.9" customHeight="1" spans="1:9">
      <c r="A1023" s="556" t="s">
        <v>1959</v>
      </c>
      <c r="B1023" s="199" t="s">
        <v>251</v>
      </c>
      <c r="C1023" s="330"/>
      <c r="D1023" s="330"/>
      <c r="E1023" s="330"/>
      <c r="F1023" s="428" t="str">
        <f t="shared" si="88"/>
        <v/>
      </c>
      <c r="G1023" s="428" t="str">
        <f t="shared" si="89"/>
        <v/>
      </c>
      <c r="H1023" s="555" t="str">
        <f t="shared" si="90"/>
        <v>否</v>
      </c>
      <c r="I1023" s="558" t="str">
        <f t="shared" si="91"/>
        <v>项</v>
      </c>
    </row>
    <row r="1024" ht="34.9" customHeight="1" spans="1:9">
      <c r="A1024" s="556" t="s">
        <v>1960</v>
      </c>
      <c r="B1024" s="199" t="s">
        <v>253</v>
      </c>
      <c r="C1024" s="330"/>
      <c r="D1024" s="330"/>
      <c r="E1024" s="330"/>
      <c r="F1024" s="428" t="str">
        <f t="shared" si="88"/>
        <v/>
      </c>
      <c r="G1024" s="428" t="str">
        <f t="shared" si="89"/>
        <v/>
      </c>
      <c r="H1024" s="555" t="str">
        <f t="shared" si="90"/>
        <v>否</v>
      </c>
      <c r="I1024" s="558" t="str">
        <f t="shared" si="91"/>
        <v>项</v>
      </c>
    </row>
    <row r="1025" ht="34.9" customHeight="1" spans="1:9">
      <c r="A1025" s="556" t="s">
        <v>1961</v>
      </c>
      <c r="B1025" s="199" t="s">
        <v>1925</v>
      </c>
      <c r="C1025" s="330"/>
      <c r="D1025" s="330"/>
      <c r="E1025" s="330"/>
      <c r="F1025" s="428" t="str">
        <f t="shared" si="88"/>
        <v/>
      </c>
      <c r="G1025" s="428" t="str">
        <f t="shared" si="89"/>
        <v/>
      </c>
      <c r="H1025" s="555" t="str">
        <f t="shared" si="90"/>
        <v>否</v>
      </c>
      <c r="I1025" s="558" t="str">
        <f t="shared" si="91"/>
        <v>项</v>
      </c>
    </row>
    <row r="1026" s="421" customFormat="1" ht="34.9" customHeight="1" spans="1:9">
      <c r="A1026" s="556" t="s">
        <v>1962</v>
      </c>
      <c r="B1026" s="199" t="s">
        <v>1963</v>
      </c>
      <c r="C1026" s="330"/>
      <c r="D1026" s="330"/>
      <c r="E1026" s="330"/>
      <c r="F1026" s="428" t="str">
        <f t="shared" si="88"/>
        <v/>
      </c>
      <c r="G1026" s="428" t="str">
        <f t="shared" si="89"/>
        <v/>
      </c>
      <c r="H1026" s="555" t="str">
        <f t="shared" si="90"/>
        <v>否</v>
      </c>
      <c r="I1026" s="558" t="str">
        <f t="shared" si="91"/>
        <v>项</v>
      </c>
    </row>
    <row r="1027" s="421" customFormat="1" ht="34.9" customHeight="1" spans="1:9">
      <c r="A1027" s="556" t="s">
        <v>1964</v>
      </c>
      <c r="B1027" s="199" t="s">
        <v>1965</v>
      </c>
      <c r="C1027" s="330"/>
      <c r="D1027" s="330"/>
      <c r="E1027" s="330"/>
      <c r="F1027" s="428" t="str">
        <f t="shared" si="88"/>
        <v/>
      </c>
      <c r="G1027" s="428" t="str">
        <f t="shared" si="89"/>
        <v/>
      </c>
      <c r="H1027" s="555" t="str">
        <f t="shared" si="90"/>
        <v>否</v>
      </c>
      <c r="I1027" s="558" t="str">
        <f t="shared" si="91"/>
        <v>项</v>
      </c>
    </row>
    <row r="1028" ht="34.9" customHeight="1" spans="1:9">
      <c r="A1028" s="556" t="s">
        <v>1966</v>
      </c>
      <c r="B1028" s="199" t="s">
        <v>1967</v>
      </c>
      <c r="C1028" s="330">
        <f>SUM(C1029:C1032)</f>
        <v>3876</v>
      </c>
      <c r="D1028" s="330">
        <f>SUM(D1029:D1032)</f>
        <v>0</v>
      </c>
      <c r="E1028" s="330">
        <f>SUM(E1029:E1032)</f>
        <v>0</v>
      </c>
      <c r="F1028" s="428">
        <f t="shared" si="88"/>
        <v>-1</v>
      </c>
      <c r="G1028" s="428" t="str">
        <f t="shared" si="89"/>
        <v/>
      </c>
      <c r="H1028" s="555" t="str">
        <f t="shared" si="90"/>
        <v>是</v>
      </c>
      <c r="I1028" s="558" t="str">
        <f t="shared" si="91"/>
        <v>款</v>
      </c>
    </row>
    <row r="1029" ht="34.9" customHeight="1" spans="1:9">
      <c r="A1029" s="556" t="s">
        <v>1968</v>
      </c>
      <c r="B1029" s="199" t="s">
        <v>1969</v>
      </c>
      <c r="C1029" s="330">
        <v>3876</v>
      </c>
      <c r="D1029" s="330"/>
      <c r="E1029" s="330"/>
      <c r="F1029" s="428">
        <f t="shared" si="88"/>
        <v>-1</v>
      </c>
      <c r="G1029" s="428" t="str">
        <f t="shared" si="89"/>
        <v/>
      </c>
      <c r="H1029" s="555" t="str">
        <f t="shared" si="90"/>
        <v>是</v>
      </c>
      <c r="I1029" s="558" t="str">
        <f t="shared" si="91"/>
        <v>项</v>
      </c>
    </row>
    <row r="1030" ht="34.9" customHeight="1" spans="1:9">
      <c r="A1030" s="556" t="s">
        <v>1970</v>
      </c>
      <c r="B1030" s="199" t="s">
        <v>1971</v>
      </c>
      <c r="C1030" s="330"/>
      <c r="D1030" s="330"/>
      <c r="E1030" s="330"/>
      <c r="F1030" s="428" t="str">
        <f t="shared" ref="F1030:F1093" si="92">IF(C1030&lt;&gt;0,E1030/C1030-1,"")</f>
        <v/>
      </c>
      <c r="G1030" s="428" t="str">
        <f t="shared" ref="G1030:G1093" si="93">IF(D1030&lt;&gt;0,E1030/D1030,"")</f>
        <v/>
      </c>
      <c r="H1030" s="555" t="str">
        <f t="shared" si="90"/>
        <v>否</v>
      </c>
      <c r="I1030" s="558" t="str">
        <f t="shared" si="91"/>
        <v>项</v>
      </c>
    </row>
    <row r="1031" ht="34.9" customHeight="1" spans="1:9">
      <c r="A1031" s="556" t="s">
        <v>1972</v>
      </c>
      <c r="B1031" s="199" t="s">
        <v>1973</v>
      </c>
      <c r="C1031" s="330"/>
      <c r="D1031" s="330"/>
      <c r="E1031" s="330"/>
      <c r="F1031" s="428" t="str">
        <f t="shared" si="92"/>
        <v/>
      </c>
      <c r="G1031" s="428" t="str">
        <f t="shared" si="93"/>
        <v/>
      </c>
      <c r="H1031" s="555" t="str">
        <f t="shared" si="90"/>
        <v>否</v>
      </c>
      <c r="I1031" s="558" t="str">
        <f t="shared" si="91"/>
        <v>项</v>
      </c>
    </row>
    <row r="1032" ht="34.9" customHeight="1" spans="1:9">
      <c r="A1032" s="556" t="s">
        <v>1974</v>
      </c>
      <c r="B1032" s="199" t="s">
        <v>1975</v>
      </c>
      <c r="C1032" s="330"/>
      <c r="D1032" s="330"/>
      <c r="E1032" s="330"/>
      <c r="F1032" s="428" t="str">
        <f t="shared" si="92"/>
        <v/>
      </c>
      <c r="G1032" s="428" t="str">
        <f t="shared" si="93"/>
        <v/>
      </c>
      <c r="H1032" s="555" t="str">
        <f t="shared" si="90"/>
        <v>否</v>
      </c>
      <c r="I1032" s="558" t="str">
        <f t="shared" si="91"/>
        <v>项</v>
      </c>
    </row>
    <row r="1033" ht="34.9" customHeight="1" spans="1:9">
      <c r="A1033" s="556" t="s">
        <v>1976</v>
      </c>
      <c r="B1033" s="199" t="s">
        <v>1977</v>
      </c>
      <c r="C1033" s="330"/>
      <c r="D1033" s="330">
        <f>SUM(D1034:D1035)</f>
        <v>0</v>
      </c>
      <c r="E1033" s="330"/>
      <c r="F1033" s="428" t="str">
        <f t="shared" si="92"/>
        <v/>
      </c>
      <c r="G1033" s="428" t="str">
        <f t="shared" si="93"/>
        <v/>
      </c>
      <c r="H1033" s="555" t="str">
        <f t="shared" si="90"/>
        <v>否</v>
      </c>
      <c r="I1033" s="558" t="str">
        <f t="shared" si="91"/>
        <v>款</v>
      </c>
    </row>
    <row r="1034" ht="34.9" customHeight="1" spans="1:9">
      <c r="A1034" s="556" t="s">
        <v>1978</v>
      </c>
      <c r="B1034" s="199" t="s">
        <v>1979</v>
      </c>
      <c r="C1034" s="330"/>
      <c r="D1034" s="330"/>
      <c r="E1034" s="330"/>
      <c r="F1034" s="428" t="str">
        <f t="shared" si="92"/>
        <v/>
      </c>
      <c r="G1034" s="428" t="str">
        <f t="shared" si="93"/>
        <v/>
      </c>
      <c r="H1034" s="555" t="str">
        <f t="shared" si="90"/>
        <v>否</v>
      </c>
      <c r="I1034" s="558" t="str">
        <f t="shared" si="91"/>
        <v>项</v>
      </c>
    </row>
    <row r="1035" ht="34.9" customHeight="1" spans="1:9">
      <c r="A1035" s="556" t="s">
        <v>1980</v>
      </c>
      <c r="B1035" s="199" t="s">
        <v>1981</v>
      </c>
      <c r="C1035" s="330"/>
      <c r="D1035" s="330"/>
      <c r="E1035" s="330"/>
      <c r="F1035" s="428" t="str">
        <f t="shared" si="92"/>
        <v/>
      </c>
      <c r="G1035" s="428" t="str">
        <f t="shared" si="93"/>
        <v/>
      </c>
      <c r="H1035" s="555" t="str">
        <f t="shared" si="90"/>
        <v>否</v>
      </c>
      <c r="I1035" s="558" t="str">
        <f t="shared" si="91"/>
        <v>项</v>
      </c>
    </row>
    <row r="1036" ht="34.9" customHeight="1" spans="1:9">
      <c r="A1036" s="349" t="s">
        <v>201</v>
      </c>
      <c r="B1036" s="193" t="s">
        <v>202</v>
      </c>
      <c r="C1036" s="239">
        <f>SUM(C1037,C1047,C1063,C1068,C1085,C1092,C1100)</f>
        <v>826</v>
      </c>
      <c r="D1036" s="239">
        <f>SUM(D1037,D1047,D1063,D1068,D1085,D1092,D1100)</f>
        <v>838</v>
      </c>
      <c r="E1036" s="239">
        <f>SUM(E1037,E1047,E1063,E1068,E1085,E1092,E1100)</f>
        <v>1615</v>
      </c>
      <c r="F1036" s="428">
        <f t="shared" si="92"/>
        <v>0.955</v>
      </c>
      <c r="G1036" s="428">
        <f t="shared" si="93"/>
        <v>1.927</v>
      </c>
      <c r="H1036" s="555" t="str">
        <f t="shared" si="90"/>
        <v>是</v>
      </c>
      <c r="I1036" s="558" t="str">
        <f t="shared" si="91"/>
        <v>类</v>
      </c>
    </row>
    <row r="1037" ht="34.9" customHeight="1" spans="1:9">
      <c r="A1037" s="556" t="s">
        <v>1982</v>
      </c>
      <c r="B1037" s="199" t="s">
        <v>1983</v>
      </c>
      <c r="C1037" s="330">
        <f>SUM(C1038:C1046)</f>
        <v>0</v>
      </c>
      <c r="D1037" s="330">
        <f>SUM(D1038:D1046)</f>
        <v>97</v>
      </c>
      <c r="E1037" s="330">
        <f>SUM(E1038:E1046)</f>
        <v>14</v>
      </c>
      <c r="F1037" s="428" t="str">
        <f t="shared" si="92"/>
        <v/>
      </c>
      <c r="G1037" s="428">
        <f t="shared" si="93"/>
        <v>0.144</v>
      </c>
      <c r="H1037" s="555" t="str">
        <f t="shared" si="90"/>
        <v>是</v>
      </c>
      <c r="I1037" s="558" t="str">
        <f t="shared" si="91"/>
        <v>款</v>
      </c>
    </row>
    <row r="1038" ht="34.9" customHeight="1" spans="1:9">
      <c r="A1038" s="556" t="s">
        <v>1984</v>
      </c>
      <c r="B1038" s="199" t="s">
        <v>249</v>
      </c>
      <c r="C1038" s="330"/>
      <c r="D1038" s="330">
        <v>63</v>
      </c>
      <c r="E1038" s="521">
        <v>14</v>
      </c>
      <c r="F1038" s="428" t="str">
        <f t="shared" si="92"/>
        <v/>
      </c>
      <c r="G1038" s="428">
        <f t="shared" si="93"/>
        <v>0.222</v>
      </c>
      <c r="H1038" s="555" t="str">
        <f t="shared" si="90"/>
        <v>是</v>
      </c>
      <c r="I1038" s="558" t="str">
        <f t="shared" si="91"/>
        <v>项</v>
      </c>
    </row>
    <row r="1039" ht="34.9" customHeight="1" spans="1:9">
      <c r="A1039" s="556" t="s">
        <v>1985</v>
      </c>
      <c r="B1039" s="199" t="s">
        <v>251</v>
      </c>
      <c r="C1039" s="330"/>
      <c r="D1039" s="330">
        <v>34</v>
      </c>
      <c r="E1039" s="330"/>
      <c r="F1039" s="428" t="str">
        <f t="shared" si="92"/>
        <v/>
      </c>
      <c r="G1039" s="428">
        <f t="shared" si="93"/>
        <v>0</v>
      </c>
      <c r="H1039" s="555" t="str">
        <f t="shared" si="90"/>
        <v>是</v>
      </c>
      <c r="I1039" s="558" t="str">
        <f t="shared" si="91"/>
        <v>项</v>
      </c>
    </row>
    <row r="1040" ht="34.9" customHeight="1" spans="1:9">
      <c r="A1040" s="556" t="s">
        <v>1986</v>
      </c>
      <c r="B1040" s="199" t="s">
        <v>253</v>
      </c>
      <c r="C1040" s="330"/>
      <c r="D1040" s="330"/>
      <c r="E1040" s="330"/>
      <c r="F1040" s="428" t="str">
        <f t="shared" si="92"/>
        <v/>
      </c>
      <c r="G1040" s="428" t="str">
        <f t="shared" si="93"/>
        <v/>
      </c>
      <c r="H1040" s="555" t="str">
        <f t="shared" si="90"/>
        <v>否</v>
      </c>
      <c r="I1040" s="558" t="str">
        <f t="shared" si="91"/>
        <v>项</v>
      </c>
    </row>
    <row r="1041" ht="34.9" customHeight="1" spans="1:9">
      <c r="A1041" s="556" t="s">
        <v>1987</v>
      </c>
      <c r="B1041" s="199" t="s">
        <v>1988</v>
      </c>
      <c r="C1041" s="330"/>
      <c r="D1041" s="330"/>
      <c r="E1041" s="330"/>
      <c r="F1041" s="428" t="str">
        <f t="shared" si="92"/>
        <v/>
      </c>
      <c r="G1041" s="428" t="str">
        <f t="shared" si="93"/>
        <v/>
      </c>
      <c r="H1041" s="555" t="str">
        <f t="shared" si="90"/>
        <v>否</v>
      </c>
      <c r="I1041" s="558" t="str">
        <f t="shared" si="91"/>
        <v>项</v>
      </c>
    </row>
    <row r="1042" ht="34.9" customHeight="1" spans="1:9">
      <c r="A1042" s="556" t="s">
        <v>1989</v>
      </c>
      <c r="B1042" s="199" t="s">
        <v>1990</v>
      </c>
      <c r="C1042" s="330"/>
      <c r="D1042" s="330"/>
      <c r="E1042" s="330"/>
      <c r="F1042" s="428" t="str">
        <f t="shared" si="92"/>
        <v/>
      </c>
      <c r="G1042" s="428" t="str">
        <f t="shared" si="93"/>
        <v/>
      </c>
      <c r="H1042" s="555" t="str">
        <f t="shared" si="90"/>
        <v>否</v>
      </c>
      <c r="I1042" s="558" t="str">
        <f t="shared" si="91"/>
        <v>项</v>
      </c>
    </row>
    <row r="1043" ht="34.9" customHeight="1" spans="1:9">
      <c r="A1043" s="556" t="s">
        <v>1991</v>
      </c>
      <c r="B1043" s="199" t="s">
        <v>1992</v>
      </c>
      <c r="C1043" s="330"/>
      <c r="D1043" s="330"/>
      <c r="E1043" s="330"/>
      <c r="F1043" s="428" t="str">
        <f t="shared" si="92"/>
        <v/>
      </c>
      <c r="G1043" s="428" t="str">
        <f t="shared" si="93"/>
        <v/>
      </c>
      <c r="H1043" s="555" t="str">
        <f t="shared" ref="H1043:H1085" si="94">IF(LEN(A1043)=3,"是",IF(B1043&lt;&gt;"",IF(SUM(C1043:E1043)&lt;&gt;0,"是","否"),"是"))</f>
        <v>否</v>
      </c>
      <c r="I1043" s="558" t="str">
        <f t="shared" ref="I1043:I1085" si="95">IF(LEN(A1043)=3,"类",IF(LEN(A1043)=5,"款","项"))</f>
        <v>项</v>
      </c>
    </row>
    <row r="1044" ht="34.9" customHeight="1" spans="1:9">
      <c r="A1044" s="556" t="s">
        <v>1993</v>
      </c>
      <c r="B1044" s="199" t="s">
        <v>1994</v>
      </c>
      <c r="C1044" s="330"/>
      <c r="D1044" s="330"/>
      <c r="E1044" s="330"/>
      <c r="F1044" s="428" t="str">
        <f t="shared" si="92"/>
        <v/>
      </c>
      <c r="G1044" s="428" t="str">
        <f t="shared" si="93"/>
        <v/>
      </c>
      <c r="H1044" s="555" t="str">
        <f t="shared" si="94"/>
        <v>否</v>
      </c>
      <c r="I1044" s="558" t="str">
        <f t="shared" si="95"/>
        <v>项</v>
      </c>
    </row>
    <row r="1045" s="421" customFormat="1" ht="34.9" customHeight="1" spans="1:9">
      <c r="A1045" s="556" t="s">
        <v>1995</v>
      </c>
      <c r="B1045" s="199" t="s">
        <v>1996</v>
      </c>
      <c r="C1045" s="330"/>
      <c r="D1045" s="330"/>
      <c r="E1045" s="330"/>
      <c r="F1045" s="428" t="str">
        <f t="shared" si="92"/>
        <v/>
      </c>
      <c r="G1045" s="428" t="str">
        <f t="shared" si="93"/>
        <v/>
      </c>
      <c r="H1045" s="555" t="str">
        <f t="shared" si="94"/>
        <v>否</v>
      </c>
      <c r="I1045" s="558" t="str">
        <f t="shared" si="95"/>
        <v>项</v>
      </c>
    </row>
    <row r="1046" ht="34.9" customHeight="1" spans="1:9">
      <c r="A1046" s="556" t="s">
        <v>1997</v>
      </c>
      <c r="B1046" s="199" t="s">
        <v>1998</v>
      </c>
      <c r="C1046" s="330"/>
      <c r="D1046" s="330"/>
      <c r="E1046" s="330"/>
      <c r="F1046" s="428" t="str">
        <f t="shared" si="92"/>
        <v/>
      </c>
      <c r="G1046" s="428" t="str">
        <f t="shared" si="93"/>
        <v/>
      </c>
      <c r="H1046" s="555" t="str">
        <f t="shared" si="94"/>
        <v>否</v>
      </c>
      <c r="I1046" s="558" t="str">
        <f t="shared" si="95"/>
        <v>项</v>
      </c>
    </row>
    <row r="1047" ht="34.9" customHeight="1" spans="1:9">
      <c r="A1047" s="556" t="s">
        <v>1999</v>
      </c>
      <c r="B1047" s="199" t="s">
        <v>2000</v>
      </c>
      <c r="C1047" s="330"/>
      <c r="D1047" s="330">
        <f>SUM(D1048:D1062)</f>
        <v>0</v>
      </c>
      <c r="E1047" s="330"/>
      <c r="F1047" s="428" t="str">
        <f t="shared" si="92"/>
        <v/>
      </c>
      <c r="G1047" s="428" t="str">
        <f t="shared" si="93"/>
        <v/>
      </c>
      <c r="H1047" s="555" t="str">
        <f t="shared" si="94"/>
        <v>否</v>
      </c>
      <c r="I1047" s="558" t="str">
        <f t="shared" si="95"/>
        <v>款</v>
      </c>
    </row>
    <row r="1048" s="421" customFormat="1" ht="34.9" customHeight="1" spans="1:9">
      <c r="A1048" s="556" t="s">
        <v>2001</v>
      </c>
      <c r="B1048" s="199" t="s">
        <v>249</v>
      </c>
      <c r="C1048" s="330"/>
      <c r="D1048" s="330"/>
      <c r="E1048" s="330"/>
      <c r="F1048" s="428" t="str">
        <f t="shared" si="92"/>
        <v/>
      </c>
      <c r="G1048" s="428" t="str">
        <f t="shared" si="93"/>
        <v/>
      </c>
      <c r="H1048" s="555" t="str">
        <f t="shared" si="94"/>
        <v>否</v>
      </c>
      <c r="I1048" s="558" t="str">
        <f t="shared" si="95"/>
        <v>项</v>
      </c>
    </row>
    <row r="1049" ht="34.9" customHeight="1" spans="1:9">
      <c r="A1049" s="556" t="s">
        <v>2002</v>
      </c>
      <c r="B1049" s="199" t="s">
        <v>251</v>
      </c>
      <c r="C1049" s="330"/>
      <c r="D1049" s="330"/>
      <c r="E1049" s="330"/>
      <c r="F1049" s="428" t="str">
        <f t="shared" si="92"/>
        <v/>
      </c>
      <c r="G1049" s="428" t="str">
        <f t="shared" si="93"/>
        <v/>
      </c>
      <c r="H1049" s="555" t="str">
        <f t="shared" si="94"/>
        <v>否</v>
      </c>
      <c r="I1049" s="558" t="str">
        <f t="shared" si="95"/>
        <v>项</v>
      </c>
    </row>
    <row r="1050" ht="34.9" customHeight="1" spans="1:9">
      <c r="A1050" s="556" t="s">
        <v>2003</v>
      </c>
      <c r="B1050" s="199" t="s">
        <v>253</v>
      </c>
      <c r="C1050" s="330"/>
      <c r="D1050" s="330"/>
      <c r="E1050" s="330"/>
      <c r="F1050" s="428" t="str">
        <f t="shared" si="92"/>
        <v/>
      </c>
      <c r="G1050" s="428" t="str">
        <f t="shared" si="93"/>
        <v/>
      </c>
      <c r="H1050" s="555" t="str">
        <f t="shared" si="94"/>
        <v>否</v>
      </c>
      <c r="I1050" s="558" t="str">
        <f t="shared" si="95"/>
        <v>项</v>
      </c>
    </row>
    <row r="1051" ht="34.9" customHeight="1" spans="1:9">
      <c r="A1051" s="556" t="s">
        <v>2004</v>
      </c>
      <c r="B1051" s="199" t="s">
        <v>2005</v>
      </c>
      <c r="C1051" s="330"/>
      <c r="D1051" s="330"/>
      <c r="E1051" s="330"/>
      <c r="F1051" s="428" t="str">
        <f t="shared" si="92"/>
        <v/>
      </c>
      <c r="G1051" s="428" t="str">
        <f t="shared" si="93"/>
        <v/>
      </c>
      <c r="H1051" s="555" t="str">
        <f t="shared" si="94"/>
        <v>否</v>
      </c>
      <c r="I1051" s="558" t="str">
        <f t="shared" si="95"/>
        <v>项</v>
      </c>
    </row>
    <row r="1052" ht="34.9" customHeight="1" spans="1:9">
      <c r="A1052" s="556" t="s">
        <v>2006</v>
      </c>
      <c r="B1052" s="199" t="s">
        <v>2007</v>
      </c>
      <c r="C1052" s="330"/>
      <c r="D1052" s="330"/>
      <c r="E1052" s="330"/>
      <c r="F1052" s="428" t="str">
        <f t="shared" si="92"/>
        <v/>
      </c>
      <c r="G1052" s="428" t="str">
        <f t="shared" si="93"/>
        <v/>
      </c>
      <c r="H1052" s="555" t="str">
        <f t="shared" si="94"/>
        <v>否</v>
      </c>
      <c r="I1052" s="558" t="str">
        <f t="shared" si="95"/>
        <v>项</v>
      </c>
    </row>
    <row r="1053" ht="34.9" customHeight="1" spans="1:9">
      <c r="A1053" s="556" t="s">
        <v>2008</v>
      </c>
      <c r="B1053" s="199" t="s">
        <v>2009</v>
      </c>
      <c r="C1053" s="330"/>
      <c r="D1053" s="330"/>
      <c r="E1053" s="330"/>
      <c r="F1053" s="428" t="str">
        <f t="shared" si="92"/>
        <v/>
      </c>
      <c r="G1053" s="428" t="str">
        <f t="shared" si="93"/>
        <v/>
      </c>
      <c r="H1053" s="555" t="str">
        <f t="shared" si="94"/>
        <v>否</v>
      </c>
      <c r="I1053" s="558" t="str">
        <f t="shared" si="95"/>
        <v>项</v>
      </c>
    </row>
    <row r="1054" ht="34.9" customHeight="1" spans="1:9">
      <c r="A1054" s="556" t="s">
        <v>2010</v>
      </c>
      <c r="B1054" s="199" t="s">
        <v>2011</v>
      </c>
      <c r="C1054" s="330"/>
      <c r="D1054" s="330"/>
      <c r="E1054" s="330"/>
      <c r="F1054" s="428" t="str">
        <f t="shared" si="92"/>
        <v/>
      </c>
      <c r="G1054" s="428" t="str">
        <f t="shared" si="93"/>
        <v/>
      </c>
      <c r="H1054" s="555" t="str">
        <f t="shared" si="94"/>
        <v>否</v>
      </c>
      <c r="I1054" s="558" t="str">
        <f t="shared" si="95"/>
        <v>项</v>
      </c>
    </row>
    <row r="1055" ht="34.9" customHeight="1" spans="1:9">
      <c r="A1055" s="556" t="s">
        <v>2012</v>
      </c>
      <c r="B1055" s="199" t="s">
        <v>2013</v>
      </c>
      <c r="C1055" s="330"/>
      <c r="D1055" s="330"/>
      <c r="E1055" s="330"/>
      <c r="F1055" s="428" t="str">
        <f t="shared" si="92"/>
        <v/>
      </c>
      <c r="G1055" s="428" t="str">
        <f t="shared" si="93"/>
        <v/>
      </c>
      <c r="H1055" s="555" t="str">
        <f t="shared" si="94"/>
        <v>否</v>
      </c>
      <c r="I1055" s="558" t="str">
        <f t="shared" si="95"/>
        <v>项</v>
      </c>
    </row>
    <row r="1056" s="421" customFormat="1" ht="34.9" customHeight="1" spans="1:9">
      <c r="A1056" s="556" t="s">
        <v>2014</v>
      </c>
      <c r="B1056" s="199" t="s">
        <v>2015</v>
      </c>
      <c r="C1056" s="330"/>
      <c r="D1056" s="330"/>
      <c r="E1056" s="330"/>
      <c r="F1056" s="428" t="str">
        <f t="shared" si="92"/>
        <v/>
      </c>
      <c r="G1056" s="428" t="str">
        <f t="shared" si="93"/>
        <v/>
      </c>
      <c r="H1056" s="555" t="str">
        <f t="shared" si="94"/>
        <v>否</v>
      </c>
      <c r="I1056" s="558" t="str">
        <f t="shared" si="95"/>
        <v>项</v>
      </c>
    </row>
    <row r="1057" ht="34.9" customHeight="1" spans="1:9">
      <c r="A1057" s="556" t="s">
        <v>2016</v>
      </c>
      <c r="B1057" s="199" t="s">
        <v>2017</v>
      </c>
      <c r="C1057" s="330"/>
      <c r="D1057" s="330"/>
      <c r="E1057" s="330"/>
      <c r="F1057" s="428" t="str">
        <f t="shared" si="92"/>
        <v/>
      </c>
      <c r="G1057" s="428" t="str">
        <f t="shared" si="93"/>
        <v/>
      </c>
      <c r="H1057" s="555" t="str">
        <f t="shared" si="94"/>
        <v>否</v>
      </c>
      <c r="I1057" s="558" t="str">
        <f t="shared" si="95"/>
        <v>项</v>
      </c>
    </row>
    <row r="1058" ht="34.9" customHeight="1" spans="1:9">
      <c r="A1058" s="556" t="s">
        <v>2018</v>
      </c>
      <c r="B1058" s="199" t="s">
        <v>2019</v>
      </c>
      <c r="C1058" s="330"/>
      <c r="D1058" s="330"/>
      <c r="E1058" s="330"/>
      <c r="F1058" s="428" t="str">
        <f t="shared" si="92"/>
        <v/>
      </c>
      <c r="G1058" s="428" t="str">
        <f t="shared" si="93"/>
        <v/>
      </c>
      <c r="H1058" s="555" t="str">
        <f t="shared" si="94"/>
        <v>否</v>
      </c>
      <c r="I1058" s="558" t="str">
        <f t="shared" si="95"/>
        <v>项</v>
      </c>
    </row>
    <row r="1059" s="421" customFormat="1" ht="34.9" customHeight="1" spans="1:9">
      <c r="A1059" s="556" t="s">
        <v>2020</v>
      </c>
      <c r="B1059" s="199" t="s">
        <v>2021</v>
      </c>
      <c r="C1059" s="330"/>
      <c r="D1059" s="330"/>
      <c r="E1059" s="330"/>
      <c r="F1059" s="428" t="str">
        <f t="shared" si="92"/>
        <v/>
      </c>
      <c r="G1059" s="428" t="str">
        <f t="shared" si="93"/>
        <v/>
      </c>
      <c r="H1059" s="555" t="str">
        <f t="shared" si="94"/>
        <v>否</v>
      </c>
      <c r="I1059" s="558" t="str">
        <f t="shared" si="95"/>
        <v>项</v>
      </c>
    </row>
    <row r="1060" s="421" customFormat="1" ht="34.9" customHeight="1" spans="1:9">
      <c r="A1060" s="556" t="s">
        <v>2022</v>
      </c>
      <c r="B1060" s="199" t="s">
        <v>2023</v>
      </c>
      <c r="C1060" s="330"/>
      <c r="D1060" s="330"/>
      <c r="E1060" s="330"/>
      <c r="F1060" s="428" t="str">
        <f t="shared" si="92"/>
        <v/>
      </c>
      <c r="G1060" s="428" t="str">
        <f t="shared" si="93"/>
        <v/>
      </c>
      <c r="H1060" s="555" t="str">
        <f t="shared" si="94"/>
        <v>否</v>
      </c>
      <c r="I1060" s="558" t="str">
        <f t="shared" si="95"/>
        <v>项</v>
      </c>
    </row>
    <row r="1061" s="421" customFormat="1" ht="34.9" customHeight="1" spans="1:9">
      <c r="A1061" s="556" t="s">
        <v>2024</v>
      </c>
      <c r="B1061" s="199" t="s">
        <v>2025</v>
      </c>
      <c r="C1061" s="330"/>
      <c r="D1061" s="330"/>
      <c r="E1061" s="330"/>
      <c r="F1061" s="428" t="str">
        <f t="shared" si="92"/>
        <v/>
      </c>
      <c r="G1061" s="428" t="str">
        <f t="shared" si="93"/>
        <v/>
      </c>
      <c r="H1061" s="555" t="str">
        <f t="shared" si="94"/>
        <v>否</v>
      </c>
      <c r="I1061" s="558" t="str">
        <f t="shared" si="95"/>
        <v>项</v>
      </c>
    </row>
    <row r="1062" s="421" customFormat="1" ht="34.9" customHeight="1" spans="1:9">
      <c r="A1062" s="556" t="s">
        <v>2026</v>
      </c>
      <c r="B1062" s="199" t="s">
        <v>2027</v>
      </c>
      <c r="C1062" s="330"/>
      <c r="D1062" s="330"/>
      <c r="E1062" s="330"/>
      <c r="F1062" s="428" t="str">
        <f t="shared" si="92"/>
        <v/>
      </c>
      <c r="G1062" s="428" t="str">
        <f t="shared" si="93"/>
        <v/>
      </c>
      <c r="H1062" s="555" t="str">
        <f t="shared" si="94"/>
        <v>否</v>
      </c>
      <c r="I1062" s="558" t="str">
        <f t="shared" si="95"/>
        <v>项</v>
      </c>
    </row>
    <row r="1063" s="421" customFormat="1" ht="34.9" customHeight="1" spans="1:9">
      <c r="A1063" s="556" t="s">
        <v>2028</v>
      </c>
      <c r="B1063" s="199" t="s">
        <v>2029</v>
      </c>
      <c r="C1063" s="330"/>
      <c r="D1063" s="330">
        <f>SUM(D1064:D1067)</f>
        <v>0</v>
      </c>
      <c r="E1063" s="330"/>
      <c r="F1063" s="428" t="str">
        <f t="shared" si="92"/>
        <v/>
      </c>
      <c r="G1063" s="428" t="str">
        <f t="shared" si="93"/>
        <v/>
      </c>
      <c r="H1063" s="555" t="str">
        <f t="shared" si="94"/>
        <v>否</v>
      </c>
      <c r="I1063" s="558" t="str">
        <f t="shared" si="95"/>
        <v>款</v>
      </c>
    </row>
    <row r="1064" ht="34.9" customHeight="1" spans="1:9">
      <c r="A1064" s="556" t="s">
        <v>2030</v>
      </c>
      <c r="B1064" s="199" t="s">
        <v>249</v>
      </c>
      <c r="C1064" s="330"/>
      <c r="D1064" s="330"/>
      <c r="E1064" s="330"/>
      <c r="F1064" s="428" t="str">
        <f t="shared" si="92"/>
        <v/>
      </c>
      <c r="G1064" s="428" t="str">
        <f t="shared" si="93"/>
        <v/>
      </c>
      <c r="H1064" s="555" t="str">
        <f t="shared" si="94"/>
        <v>否</v>
      </c>
      <c r="I1064" s="558" t="str">
        <f t="shared" si="95"/>
        <v>项</v>
      </c>
    </row>
    <row r="1065" ht="34.9" customHeight="1" spans="1:9">
      <c r="A1065" s="556" t="s">
        <v>2031</v>
      </c>
      <c r="B1065" s="199" t="s">
        <v>251</v>
      </c>
      <c r="C1065" s="330"/>
      <c r="D1065" s="330"/>
      <c r="E1065" s="330"/>
      <c r="F1065" s="428" t="str">
        <f t="shared" si="92"/>
        <v/>
      </c>
      <c r="G1065" s="428" t="str">
        <f t="shared" si="93"/>
        <v/>
      </c>
      <c r="H1065" s="555" t="str">
        <f t="shared" si="94"/>
        <v>否</v>
      </c>
      <c r="I1065" s="558" t="str">
        <f t="shared" si="95"/>
        <v>项</v>
      </c>
    </row>
    <row r="1066" ht="34.9" customHeight="1" spans="1:9">
      <c r="A1066" s="556" t="s">
        <v>2032</v>
      </c>
      <c r="B1066" s="199" t="s">
        <v>253</v>
      </c>
      <c r="C1066" s="330"/>
      <c r="D1066" s="330"/>
      <c r="E1066" s="330"/>
      <c r="F1066" s="428" t="str">
        <f t="shared" si="92"/>
        <v/>
      </c>
      <c r="G1066" s="428" t="str">
        <f t="shared" si="93"/>
        <v/>
      </c>
      <c r="H1066" s="555" t="str">
        <f t="shared" si="94"/>
        <v>否</v>
      </c>
      <c r="I1066" s="558" t="str">
        <f t="shared" si="95"/>
        <v>项</v>
      </c>
    </row>
    <row r="1067" ht="34.9" customHeight="1" spans="1:9">
      <c r="A1067" s="556" t="s">
        <v>2033</v>
      </c>
      <c r="B1067" s="199" t="s">
        <v>2034</v>
      </c>
      <c r="C1067" s="330"/>
      <c r="D1067" s="330"/>
      <c r="E1067" s="330"/>
      <c r="F1067" s="428" t="str">
        <f t="shared" si="92"/>
        <v/>
      </c>
      <c r="G1067" s="428" t="str">
        <f t="shared" si="93"/>
        <v/>
      </c>
      <c r="H1067" s="555" t="str">
        <f t="shared" si="94"/>
        <v>否</v>
      </c>
      <c r="I1067" s="558" t="str">
        <f t="shared" si="95"/>
        <v>项</v>
      </c>
    </row>
    <row r="1068" s="421" customFormat="1" ht="34.9" customHeight="1" spans="1:9">
      <c r="A1068" s="556" t="s">
        <v>2035</v>
      </c>
      <c r="B1068" s="199" t="s">
        <v>2036</v>
      </c>
      <c r="C1068" s="330">
        <f>SUM(C1069:C1084)</f>
        <v>759</v>
      </c>
      <c r="D1068" s="330">
        <f>SUM(D1069:D1084)</f>
        <v>656</v>
      </c>
      <c r="E1068" s="330">
        <f>SUM(E1069:E1084)</f>
        <v>340</v>
      </c>
      <c r="F1068" s="428">
        <f t="shared" si="92"/>
        <v>-0.552</v>
      </c>
      <c r="G1068" s="428">
        <f t="shared" si="93"/>
        <v>0.518</v>
      </c>
      <c r="H1068" s="555" t="str">
        <f t="shared" si="94"/>
        <v>是</v>
      </c>
      <c r="I1068" s="558" t="str">
        <f t="shared" si="95"/>
        <v>款</v>
      </c>
    </row>
    <row r="1069" ht="34.9" customHeight="1" spans="1:9">
      <c r="A1069" s="556" t="s">
        <v>2037</v>
      </c>
      <c r="B1069" s="199" t="s">
        <v>249</v>
      </c>
      <c r="C1069" s="330">
        <v>246</v>
      </c>
      <c r="D1069" s="330">
        <v>291</v>
      </c>
      <c r="E1069" s="521">
        <v>204</v>
      </c>
      <c r="F1069" s="428">
        <f t="shared" si="92"/>
        <v>-0.171</v>
      </c>
      <c r="G1069" s="428">
        <f t="shared" si="93"/>
        <v>0.701</v>
      </c>
      <c r="H1069" s="555" t="str">
        <f t="shared" si="94"/>
        <v>是</v>
      </c>
      <c r="I1069" s="558" t="str">
        <f t="shared" si="95"/>
        <v>项</v>
      </c>
    </row>
    <row r="1070" ht="34.9" customHeight="1" spans="1:9">
      <c r="A1070" s="556" t="s">
        <v>2038</v>
      </c>
      <c r="B1070" s="199" t="s">
        <v>251</v>
      </c>
      <c r="C1070" s="330">
        <v>0</v>
      </c>
      <c r="D1070" s="203"/>
      <c r="E1070" s="521"/>
      <c r="F1070" s="428" t="str">
        <f t="shared" si="92"/>
        <v/>
      </c>
      <c r="G1070" s="428" t="str">
        <f t="shared" si="93"/>
        <v/>
      </c>
      <c r="H1070" s="555" t="str">
        <f t="shared" si="94"/>
        <v>否</v>
      </c>
      <c r="I1070" s="558" t="str">
        <f t="shared" si="95"/>
        <v>项</v>
      </c>
    </row>
    <row r="1071" ht="34.9" customHeight="1" spans="1:9">
      <c r="A1071" s="556" t="s">
        <v>2039</v>
      </c>
      <c r="B1071" s="199" t="s">
        <v>253</v>
      </c>
      <c r="C1071" s="330">
        <v>0</v>
      </c>
      <c r="D1071" s="203"/>
      <c r="E1071" s="521"/>
      <c r="F1071" s="428" t="str">
        <f t="shared" si="92"/>
        <v/>
      </c>
      <c r="G1071" s="428" t="str">
        <f t="shared" si="93"/>
        <v/>
      </c>
      <c r="H1071" s="555" t="str">
        <f t="shared" si="94"/>
        <v>否</v>
      </c>
      <c r="I1071" s="558" t="str">
        <f t="shared" si="95"/>
        <v>项</v>
      </c>
    </row>
    <row r="1072" ht="34.9" customHeight="1" spans="1:9">
      <c r="A1072" s="556" t="s">
        <v>2040</v>
      </c>
      <c r="B1072" s="199" t="s">
        <v>2041</v>
      </c>
      <c r="C1072" s="330">
        <v>0</v>
      </c>
      <c r="D1072" s="203"/>
      <c r="E1072" s="521"/>
      <c r="F1072" s="428" t="str">
        <f t="shared" si="92"/>
        <v/>
      </c>
      <c r="G1072" s="428" t="str">
        <f t="shared" si="93"/>
        <v/>
      </c>
      <c r="H1072" s="555" t="str">
        <f t="shared" si="94"/>
        <v>否</v>
      </c>
      <c r="I1072" s="558" t="str">
        <f t="shared" si="95"/>
        <v>项</v>
      </c>
    </row>
    <row r="1073" ht="34.9" customHeight="1" spans="1:9">
      <c r="A1073" s="556" t="s">
        <v>2042</v>
      </c>
      <c r="B1073" s="176" t="s">
        <v>2043</v>
      </c>
      <c r="C1073" s="330">
        <v>0</v>
      </c>
      <c r="D1073" s="203"/>
      <c r="E1073" s="521"/>
      <c r="F1073" s="428" t="str">
        <f t="shared" si="92"/>
        <v/>
      </c>
      <c r="G1073" s="428" t="str">
        <f t="shared" si="93"/>
        <v/>
      </c>
      <c r="H1073" s="555" t="str">
        <f t="shared" si="94"/>
        <v>否</v>
      </c>
      <c r="I1073" s="558" t="str">
        <f t="shared" si="95"/>
        <v>项</v>
      </c>
    </row>
    <row r="1074" ht="34.9" customHeight="1" spans="1:9">
      <c r="A1074" s="556" t="s">
        <v>2044</v>
      </c>
      <c r="B1074" s="199" t="s">
        <v>2045</v>
      </c>
      <c r="C1074" s="330">
        <v>0</v>
      </c>
      <c r="D1074" s="203"/>
      <c r="E1074" s="521"/>
      <c r="F1074" s="428" t="str">
        <f t="shared" si="92"/>
        <v/>
      </c>
      <c r="G1074" s="428" t="str">
        <f t="shared" si="93"/>
        <v/>
      </c>
      <c r="H1074" s="555" t="str">
        <f t="shared" si="94"/>
        <v>否</v>
      </c>
      <c r="I1074" s="558" t="str">
        <f t="shared" si="95"/>
        <v>项</v>
      </c>
    </row>
    <row r="1075" s="421" customFormat="1" ht="34.9" customHeight="1" spans="1:9">
      <c r="A1075" s="556" t="s">
        <v>2046</v>
      </c>
      <c r="B1075" s="199" t="s">
        <v>2047</v>
      </c>
      <c r="C1075" s="330">
        <v>0</v>
      </c>
      <c r="D1075" s="203"/>
      <c r="E1075" s="521"/>
      <c r="F1075" s="428" t="str">
        <f t="shared" si="92"/>
        <v/>
      </c>
      <c r="G1075" s="428" t="str">
        <f t="shared" si="93"/>
        <v/>
      </c>
      <c r="H1075" s="555" t="str">
        <f t="shared" si="94"/>
        <v>否</v>
      </c>
      <c r="I1075" s="558" t="str">
        <f t="shared" si="95"/>
        <v>项</v>
      </c>
    </row>
    <row r="1076" ht="34.9" customHeight="1" spans="1:9">
      <c r="A1076" s="556" t="s">
        <v>2048</v>
      </c>
      <c r="B1076" s="176" t="s">
        <v>2049</v>
      </c>
      <c r="C1076" s="330">
        <v>393</v>
      </c>
      <c r="D1076" s="203"/>
      <c r="E1076" s="521"/>
      <c r="F1076" s="428">
        <f t="shared" si="92"/>
        <v>-1</v>
      </c>
      <c r="G1076" s="428" t="str">
        <f t="shared" si="93"/>
        <v/>
      </c>
      <c r="H1076" s="555" t="str">
        <f t="shared" si="94"/>
        <v>是</v>
      </c>
      <c r="I1076" s="558" t="str">
        <f t="shared" si="95"/>
        <v>项</v>
      </c>
    </row>
    <row r="1077" ht="34.9" customHeight="1" spans="1:9">
      <c r="A1077" s="556" t="s">
        <v>2050</v>
      </c>
      <c r="B1077" s="176" t="s">
        <v>2051</v>
      </c>
      <c r="C1077" s="524">
        <v>120</v>
      </c>
      <c r="D1077" s="203"/>
      <c r="E1077" s="521"/>
      <c r="F1077" s="428">
        <f t="shared" si="92"/>
        <v>-1</v>
      </c>
      <c r="G1077" s="428" t="str">
        <f t="shared" si="93"/>
        <v/>
      </c>
      <c r="H1077" s="555" t="str">
        <f t="shared" si="94"/>
        <v>是</v>
      </c>
      <c r="I1077" s="558" t="str">
        <f t="shared" si="95"/>
        <v>项</v>
      </c>
    </row>
    <row r="1078" ht="34.9" customHeight="1" spans="1:9">
      <c r="A1078" s="556" t="s">
        <v>2052</v>
      </c>
      <c r="B1078" s="176" t="s">
        <v>2053</v>
      </c>
      <c r="C1078" s="330">
        <v>0</v>
      </c>
      <c r="D1078" s="203"/>
      <c r="E1078" s="521"/>
      <c r="F1078" s="428" t="str">
        <f t="shared" si="92"/>
        <v/>
      </c>
      <c r="G1078" s="428" t="str">
        <f t="shared" si="93"/>
        <v/>
      </c>
      <c r="H1078" s="555" t="str">
        <f t="shared" si="94"/>
        <v>否</v>
      </c>
      <c r="I1078" s="558" t="str">
        <f t="shared" si="95"/>
        <v>项</v>
      </c>
    </row>
    <row r="1079" s="421" customFormat="1" ht="34.9" customHeight="1" spans="1:9">
      <c r="A1079" s="556" t="s">
        <v>2054</v>
      </c>
      <c r="B1079" s="176" t="s">
        <v>1925</v>
      </c>
      <c r="C1079" s="330"/>
      <c r="D1079" s="330"/>
      <c r="E1079" s="330"/>
      <c r="F1079" s="428" t="str">
        <f t="shared" si="92"/>
        <v/>
      </c>
      <c r="G1079" s="428" t="str">
        <f t="shared" si="93"/>
        <v/>
      </c>
      <c r="H1079" s="555" t="str">
        <f t="shared" si="94"/>
        <v>否</v>
      </c>
      <c r="I1079" s="558" t="str">
        <f t="shared" si="95"/>
        <v>项</v>
      </c>
    </row>
    <row r="1080" ht="34.9" customHeight="1" spans="1:9">
      <c r="A1080" s="556" t="s">
        <v>2055</v>
      </c>
      <c r="B1080" s="176" t="s">
        <v>2056</v>
      </c>
      <c r="C1080" s="330"/>
      <c r="D1080" s="330"/>
      <c r="E1080" s="330"/>
      <c r="F1080" s="428" t="str">
        <f t="shared" si="92"/>
        <v/>
      </c>
      <c r="G1080" s="428" t="str">
        <f t="shared" si="93"/>
        <v/>
      </c>
      <c r="H1080" s="555" t="str">
        <f t="shared" si="94"/>
        <v>否</v>
      </c>
      <c r="I1080" s="558" t="str">
        <f t="shared" si="95"/>
        <v>项</v>
      </c>
    </row>
    <row r="1081" ht="34.9" customHeight="1" spans="1:9">
      <c r="A1081" s="559">
        <v>2150516</v>
      </c>
      <c r="B1081" s="581" t="s">
        <v>2057</v>
      </c>
      <c r="C1081" s="330"/>
      <c r="D1081" s="330"/>
      <c r="E1081" s="330"/>
      <c r="F1081" s="428" t="str">
        <f t="shared" si="92"/>
        <v/>
      </c>
      <c r="G1081" s="428" t="str">
        <f t="shared" si="93"/>
        <v/>
      </c>
      <c r="H1081" s="555" t="str">
        <f t="shared" si="94"/>
        <v>否</v>
      </c>
      <c r="I1081" s="558" t="str">
        <f t="shared" si="95"/>
        <v>项</v>
      </c>
    </row>
    <row r="1082" ht="34.9" customHeight="1" spans="1:9">
      <c r="A1082" s="559">
        <v>2150517</v>
      </c>
      <c r="B1082" s="581" t="s">
        <v>2058</v>
      </c>
      <c r="C1082" s="330"/>
      <c r="D1082" s="330"/>
      <c r="E1082" s="521">
        <v>20</v>
      </c>
      <c r="F1082" s="428" t="str">
        <f t="shared" si="92"/>
        <v/>
      </c>
      <c r="G1082" s="428" t="str">
        <f t="shared" si="93"/>
        <v/>
      </c>
      <c r="H1082" s="555" t="str">
        <f t="shared" si="94"/>
        <v>是</v>
      </c>
      <c r="I1082" s="558" t="str">
        <f t="shared" si="95"/>
        <v>项</v>
      </c>
    </row>
    <row r="1083" ht="34.9" customHeight="1" spans="1:9">
      <c r="A1083" s="559">
        <v>2150550</v>
      </c>
      <c r="B1083" s="581" t="s">
        <v>2059</v>
      </c>
      <c r="C1083" s="524"/>
      <c r="D1083" s="330">
        <v>365</v>
      </c>
      <c r="E1083" s="521">
        <v>116</v>
      </c>
      <c r="F1083" s="428" t="str">
        <f t="shared" si="92"/>
        <v/>
      </c>
      <c r="G1083" s="428">
        <f t="shared" si="93"/>
        <v>0.318</v>
      </c>
      <c r="H1083" s="555" t="str">
        <f t="shared" si="94"/>
        <v>是</v>
      </c>
      <c r="I1083" s="558" t="str">
        <f t="shared" si="95"/>
        <v>项</v>
      </c>
    </row>
    <row r="1084" ht="34.9" customHeight="1" spans="1:9">
      <c r="A1084" s="556" t="s">
        <v>2060</v>
      </c>
      <c r="B1084" s="199" t="s">
        <v>2061</v>
      </c>
      <c r="C1084" s="330"/>
      <c r="D1084" s="330"/>
      <c r="E1084" s="330"/>
      <c r="F1084" s="428" t="str">
        <f t="shared" si="92"/>
        <v/>
      </c>
      <c r="G1084" s="428" t="str">
        <f t="shared" si="93"/>
        <v/>
      </c>
      <c r="H1084" s="555" t="str">
        <f t="shared" si="94"/>
        <v>否</v>
      </c>
      <c r="I1084" s="558" t="str">
        <f t="shared" si="95"/>
        <v>项</v>
      </c>
    </row>
    <row r="1085" ht="34.9" customHeight="1" spans="1:9">
      <c r="A1085" s="556" t="s">
        <v>2062</v>
      </c>
      <c r="B1085" s="199" t="s">
        <v>2063</v>
      </c>
      <c r="C1085" s="330"/>
      <c r="D1085" s="330">
        <f>SUM(D1086:D1091)</f>
        <v>0</v>
      </c>
      <c r="E1085" s="330"/>
      <c r="F1085" s="428" t="str">
        <f t="shared" si="92"/>
        <v/>
      </c>
      <c r="G1085" s="428" t="str">
        <f t="shared" si="93"/>
        <v/>
      </c>
      <c r="H1085" s="555" t="str">
        <f t="shared" si="94"/>
        <v>否</v>
      </c>
      <c r="I1085" s="558" t="str">
        <f t="shared" si="95"/>
        <v>款</v>
      </c>
    </row>
    <row r="1086" ht="34.9" customHeight="1" spans="1:9">
      <c r="A1086" s="556" t="s">
        <v>2064</v>
      </c>
      <c r="B1086" s="199" t="s">
        <v>249</v>
      </c>
      <c r="C1086" s="330"/>
      <c r="D1086" s="330"/>
      <c r="E1086" s="330"/>
      <c r="F1086" s="428" t="str">
        <f t="shared" si="92"/>
        <v/>
      </c>
      <c r="G1086" s="428" t="str">
        <f t="shared" si="93"/>
        <v/>
      </c>
      <c r="H1086" s="555" t="str">
        <f t="shared" ref="H1086:H1109" si="96">IF(LEN(A1086)=3,"是",IF(B1086&lt;&gt;"",IF(SUM(C1086:E1086)&lt;&gt;0,"是","否"),"是"))</f>
        <v>否</v>
      </c>
      <c r="I1086" s="558" t="str">
        <f t="shared" ref="I1086:I1109" si="97">IF(LEN(A1086)=3,"类",IF(LEN(A1086)=5,"款","项"))</f>
        <v>项</v>
      </c>
    </row>
    <row r="1087" ht="34.9" customHeight="1" spans="1:9">
      <c r="A1087" s="556" t="s">
        <v>2065</v>
      </c>
      <c r="B1087" s="199" t="s">
        <v>251</v>
      </c>
      <c r="C1087" s="330"/>
      <c r="D1087" s="330"/>
      <c r="E1087" s="330"/>
      <c r="F1087" s="428" t="str">
        <f t="shared" si="92"/>
        <v/>
      </c>
      <c r="G1087" s="428" t="str">
        <f t="shared" si="93"/>
        <v/>
      </c>
      <c r="H1087" s="555" t="str">
        <f t="shared" si="96"/>
        <v>否</v>
      </c>
      <c r="I1087" s="558" t="str">
        <f t="shared" si="97"/>
        <v>项</v>
      </c>
    </row>
    <row r="1088" ht="34.9" customHeight="1" spans="1:9">
      <c r="A1088" s="556" t="s">
        <v>2066</v>
      </c>
      <c r="B1088" s="199" t="s">
        <v>253</v>
      </c>
      <c r="C1088" s="330"/>
      <c r="D1088" s="330"/>
      <c r="E1088" s="330"/>
      <c r="F1088" s="428" t="str">
        <f t="shared" si="92"/>
        <v/>
      </c>
      <c r="G1088" s="428" t="str">
        <f t="shared" si="93"/>
        <v/>
      </c>
      <c r="H1088" s="555" t="str">
        <f t="shared" si="96"/>
        <v>否</v>
      </c>
      <c r="I1088" s="558" t="str">
        <f t="shared" si="97"/>
        <v>项</v>
      </c>
    </row>
    <row r="1089" ht="34.9" customHeight="1" spans="1:9">
      <c r="A1089" s="556" t="s">
        <v>2067</v>
      </c>
      <c r="B1089" s="199" t="s">
        <v>2068</v>
      </c>
      <c r="C1089" s="239"/>
      <c r="D1089" s="330"/>
      <c r="E1089" s="330"/>
      <c r="F1089" s="428" t="str">
        <f t="shared" si="92"/>
        <v/>
      </c>
      <c r="G1089" s="428" t="str">
        <f t="shared" si="93"/>
        <v/>
      </c>
      <c r="H1089" s="555" t="str">
        <f t="shared" si="96"/>
        <v>否</v>
      </c>
      <c r="I1089" s="558" t="str">
        <f t="shared" si="97"/>
        <v>项</v>
      </c>
    </row>
    <row r="1090" ht="34.9" customHeight="1" spans="1:9">
      <c r="A1090" s="556" t="s">
        <v>2069</v>
      </c>
      <c r="B1090" s="199" t="s">
        <v>2070</v>
      </c>
      <c r="C1090" s="330"/>
      <c r="D1090" s="330"/>
      <c r="E1090" s="330"/>
      <c r="F1090" s="428" t="str">
        <f t="shared" si="92"/>
        <v/>
      </c>
      <c r="G1090" s="428" t="str">
        <f t="shared" si="93"/>
        <v/>
      </c>
      <c r="H1090" s="555" t="str">
        <f t="shared" si="96"/>
        <v>否</v>
      </c>
      <c r="I1090" s="558" t="str">
        <f t="shared" si="97"/>
        <v>项</v>
      </c>
    </row>
    <row r="1091" ht="34.9" customHeight="1" spans="1:9">
      <c r="A1091" s="556" t="s">
        <v>2071</v>
      </c>
      <c r="B1091" s="199" t="s">
        <v>2072</v>
      </c>
      <c r="C1091" s="239"/>
      <c r="D1091" s="330"/>
      <c r="E1091" s="330"/>
      <c r="F1091" s="428" t="str">
        <f t="shared" si="92"/>
        <v/>
      </c>
      <c r="G1091" s="428" t="str">
        <f t="shared" si="93"/>
        <v/>
      </c>
      <c r="H1091" s="555" t="str">
        <f t="shared" si="96"/>
        <v>否</v>
      </c>
      <c r="I1091" s="558" t="str">
        <f t="shared" si="97"/>
        <v>项</v>
      </c>
    </row>
    <row r="1092" ht="34.9" customHeight="1" spans="1:9">
      <c r="A1092" s="556" t="s">
        <v>2073</v>
      </c>
      <c r="B1092" s="199" t="s">
        <v>2074</v>
      </c>
      <c r="C1092" s="330">
        <f>SUM(C1093:C1099)</f>
        <v>34</v>
      </c>
      <c r="D1092" s="330">
        <f>SUM(D1093:D1099)</f>
        <v>49</v>
      </c>
      <c r="E1092" s="330">
        <f>SUM(E1093:E1099)</f>
        <v>1240</v>
      </c>
      <c r="F1092" s="428">
        <f t="shared" si="92"/>
        <v>35.471</v>
      </c>
      <c r="G1092" s="428">
        <f t="shared" si="93"/>
        <v>25.306</v>
      </c>
      <c r="H1092" s="555" t="str">
        <f t="shared" si="96"/>
        <v>是</v>
      </c>
      <c r="I1092" s="558" t="str">
        <f t="shared" si="97"/>
        <v>款</v>
      </c>
    </row>
    <row r="1093" ht="34.9" customHeight="1" spans="1:9">
      <c r="A1093" s="556" t="s">
        <v>2075</v>
      </c>
      <c r="B1093" s="199" t="s">
        <v>249</v>
      </c>
      <c r="C1093" s="330"/>
      <c r="D1093" s="330"/>
      <c r="E1093" s="330"/>
      <c r="F1093" s="428" t="str">
        <f t="shared" si="92"/>
        <v/>
      </c>
      <c r="G1093" s="428" t="str">
        <f t="shared" si="93"/>
        <v/>
      </c>
      <c r="H1093" s="555" t="str">
        <f t="shared" si="96"/>
        <v>否</v>
      </c>
      <c r="I1093" s="558" t="str">
        <f t="shared" si="97"/>
        <v>项</v>
      </c>
    </row>
    <row r="1094" ht="34.9" customHeight="1" spans="1:9">
      <c r="A1094" s="556" t="s">
        <v>2076</v>
      </c>
      <c r="B1094" s="199" t="s">
        <v>251</v>
      </c>
      <c r="C1094" s="330"/>
      <c r="D1094" s="330"/>
      <c r="E1094" s="330"/>
      <c r="F1094" s="428" t="str">
        <f t="shared" ref="F1094:F1157" si="98">IF(C1094&lt;&gt;0,E1094/C1094-1,"")</f>
        <v/>
      </c>
      <c r="G1094" s="428" t="str">
        <f t="shared" ref="G1094:G1157" si="99">IF(D1094&lt;&gt;0,E1094/D1094,"")</f>
        <v/>
      </c>
      <c r="H1094" s="555" t="str">
        <f t="shared" si="96"/>
        <v>否</v>
      </c>
      <c r="I1094" s="558" t="str">
        <f t="shared" si="97"/>
        <v>项</v>
      </c>
    </row>
    <row r="1095" ht="34.9" customHeight="1" spans="1:9">
      <c r="A1095" s="556" t="s">
        <v>2077</v>
      </c>
      <c r="B1095" s="199" t="s">
        <v>253</v>
      </c>
      <c r="C1095" s="330"/>
      <c r="D1095" s="330"/>
      <c r="E1095" s="330"/>
      <c r="F1095" s="428" t="str">
        <f t="shared" si="98"/>
        <v/>
      </c>
      <c r="G1095" s="428" t="str">
        <f t="shared" si="99"/>
        <v/>
      </c>
      <c r="H1095" s="555" t="str">
        <f t="shared" si="96"/>
        <v>否</v>
      </c>
      <c r="I1095" s="558" t="str">
        <f t="shared" si="97"/>
        <v>项</v>
      </c>
    </row>
    <row r="1096" ht="34.9" customHeight="1" spans="1:9">
      <c r="A1096" s="556" t="s">
        <v>2078</v>
      </c>
      <c r="B1096" s="199" t="s">
        <v>2079</v>
      </c>
      <c r="C1096" s="330"/>
      <c r="D1096" s="330"/>
      <c r="E1096" s="330"/>
      <c r="F1096" s="428" t="str">
        <f t="shared" si="98"/>
        <v/>
      </c>
      <c r="G1096" s="428" t="str">
        <f t="shared" si="99"/>
        <v/>
      </c>
      <c r="H1096" s="555" t="str">
        <f t="shared" si="96"/>
        <v>否</v>
      </c>
      <c r="I1096" s="558" t="str">
        <f t="shared" si="97"/>
        <v>项</v>
      </c>
    </row>
    <row r="1097" ht="34.9" customHeight="1" spans="1:9">
      <c r="A1097" s="556" t="s">
        <v>2080</v>
      </c>
      <c r="B1097" s="199" t="s">
        <v>2081</v>
      </c>
      <c r="C1097" s="330"/>
      <c r="D1097" s="330"/>
      <c r="E1097" s="521">
        <v>1190</v>
      </c>
      <c r="F1097" s="428" t="str">
        <f t="shared" si="98"/>
        <v/>
      </c>
      <c r="G1097" s="428" t="str">
        <f t="shared" si="99"/>
        <v/>
      </c>
      <c r="H1097" s="555" t="str">
        <f t="shared" si="96"/>
        <v>是</v>
      </c>
      <c r="I1097" s="558" t="str">
        <f t="shared" si="97"/>
        <v>项</v>
      </c>
    </row>
    <row r="1098" ht="34.9" customHeight="1" spans="1:9">
      <c r="A1098" s="559">
        <v>2150806</v>
      </c>
      <c r="B1098" s="572" t="s">
        <v>2082</v>
      </c>
      <c r="C1098" s="330"/>
      <c r="D1098" s="330"/>
      <c r="E1098" s="521"/>
      <c r="F1098" s="428" t="str">
        <f t="shared" si="98"/>
        <v/>
      </c>
      <c r="G1098" s="428" t="str">
        <f t="shared" si="99"/>
        <v/>
      </c>
      <c r="H1098" s="555" t="str">
        <f t="shared" si="96"/>
        <v>否</v>
      </c>
      <c r="I1098" s="558" t="str">
        <f t="shared" si="97"/>
        <v>项</v>
      </c>
    </row>
    <row r="1099" ht="34.9" customHeight="1" spans="1:9">
      <c r="A1099" s="556" t="s">
        <v>2083</v>
      </c>
      <c r="B1099" s="199" t="s">
        <v>2084</v>
      </c>
      <c r="C1099" s="330">
        <v>34</v>
      </c>
      <c r="D1099" s="330">
        <v>49</v>
      </c>
      <c r="E1099" s="521">
        <v>50</v>
      </c>
      <c r="F1099" s="428">
        <f t="shared" si="98"/>
        <v>0.471</v>
      </c>
      <c r="G1099" s="428">
        <f t="shared" si="99"/>
        <v>1.02</v>
      </c>
      <c r="H1099" s="555" t="str">
        <f t="shared" si="96"/>
        <v>是</v>
      </c>
      <c r="I1099" s="558" t="str">
        <f t="shared" si="97"/>
        <v>项</v>
      </c>
    </row>
    <row r="1100" s="421" customFormat="1" ht="34.9" customHeight="1" spans="1:9">
      <c r="A1100" s="556" t="s">
        <v>2085</v>
      </c>
      <c r="B1100" s="199" t="s">
        <v>2086</v>
      </c>
      <c r="C1100" s="330">
        <f>SUM(C1101:C1105)</f>
        <v>33</v>
      </c>
      <c r="D1100" s="330">
        <f>SUM(D1101:D1105)</f>
        <v>36</v>
      </c>
      <c r="E1100" s="330">
        <f>SUM(E1101:E1105)</f>
        <v>21</v>
      </c>
      <c r="F1100" s="428">
        <f t="shared" si="98"/>
        <v>-0.364</v>
      </c>
      <c r="G1100" s="428">
        <f t="shared" si="99"/>
        <v>0.583</v>
      </c>
      <c r="H1100" s="555" t="str">
        <f t="shared" si="96"/>
        <v>是</v>
      </c>
      <c r="I1100" s="558" t="str">
        <f t="shared" si="97"/>
        <v>款</v>
      </c>
    </row>
    <row r="1101" ht="34.9" customHeight="1" spans="1:9">
      <c r="A1101" s="556" t="s">
        <v>2087</v>
      </c>
      <c r="B1101" s="199" t="s">
        <v>2088</v>
      </c>
      <c r="C1101" s="330"/>
      <c r="D1101" s="330"/>
      <c r="E1101" s="330"/>
      <c r="F1101" s="428" t="str">
        <f t="shared" si="98"/>
        <v/>
      </c>
      <c r="G1101" s="428" t="str">
        <f t="shared" si="99"/>
        <v/>
      </c>
      <c r="H1101" s="555" t="str">
        <f t="shared" si="96"/>
        <v>否</v>
      </c>
      <c r="I1101" s="558" t="str">
        <f t="shared" si="97"/>
        <v>项</v>
      </c>
    </row>
    <row r="1102" ht="34.9" customHeight="1" spans="1:9">
      <c r="A1102" s="556" t="s">
        <v>2089</v>
      </c>
      <c r="B1102" s="199" t="s">
        <v>2090</v>
      </c>
      <c r="C1102" s="330"/>
      <c r="D1102" s="330"/>
      <c r="E1102" s="330"/>
      <c r="F1102" s="428" t="str">
        <f t="shared" si="98"/>
        <v/>
      </c>
      <c r="G1102" s="428" t="str">
        <f t="shared" si="99"/>
        <v/>
      </c>
      <c r="H1102" s="555" t="str">
        <f t="shared" si="96"/>
        <v>否</v>
      </c>
      <c r="I1102" s="558" t="str">
        <f t="shared" si="97"/>
        <v>项</v>
      </c>
    </row>
    <row r="1103" ht="34.9" customHeight="1" spans="1:9">
      <c r="A1103" s="556" t="s">
        <v>2091</v>
      </c>
      <c r="B1103" s="199" t="s">
        <v>2092</v>
      </c>
      <c r="C1103" s="330"/>
      <c r="D1103" s="330"/>
      <c r="E1103" s="330"/>
      <c r="F1103" s="428" t="str">
        <f t="shared" si="98"/>
        <v/>
      </c>
      <c r="G1103" s="428" t="str">
        <f t="shared" si="99"/>
        <v/>
      </c>
      <c r="H1103" s="555" t="str">
        <f t="shared" si="96"/>
        <v>否</v>
      </c>
      <c r="I1103" s="558" t="str">
        <f t="shared" si="97"/>
        <v>项</v>
      </c>
    </row>
    <row r="1104" ht="34.9" customHeight="1" spans="1:9">
      <c r="A1104" s="556" t="s">
        <v>2093</v>
      </c>
      <c r="B1104" s="199" t="s">
        <v>2094</v>
      </c>
      <c r="C1104" s="330"/>
      <c r="D1104" s="330"/>
      <c r="E1104" s="330"/>
      <c r="F1104" s="428" t="str">
        <f t="shared" si="98"/>
        <v/>
      </c>
      <c r="G1104" s="428" t="str">
        <f t="shared" si="99"/>
        <v/>
      </c>
      <c r="H1104" s="555" t="str">
        <f t="shared" si="96"/>
        <v>否</v>
      </c>
      <c r="I1104" s="558" t="str">
        <f t="shared" si="97"/>
        <v>项</v>
      </c>
    </row>
    <row r="1105" ht="34.9" customHeight="1" spans="1:9">
      <c r="A1105" s="556" t="s">
        <v>2095</v>
      </c>
      <c r="B1105" s="199" t="s">
        <v>2096</v>
      </c>
      <c r="C1105" s="330">
        <v>33</v>
      </c>
      <c r="D1105" s="330">
        <v>36</v>
      </c>
      <c r="E1105" s="521">
        <v>21</v>
      </c>
      <c r="F1105" s="428">
        <f t="shared" si="98"/>
        <v>-0.364</v>
      </c>
      <c r="G1105" s="428">
        <f t="shared" si="99"/>
        <v>0.583</v>
      </c>
      <c r="H1105" s="555" t="str">
        <f t="shared" si="96"/>
        <v>是</v>
      </c>
      <c r="I1105" s="558" t="str">
        <f t="shared" si="97"/>
        <v>项</v>
      </c>
    </row>
    <row r="1106" ht="34.9" customHeight="1" spans="1:9">
      <c r="A1106" s="349" t="s">
        <v>203</v>
      </c>
      <c r="B1106" s="193" t="s">
        <v>204</v>
      </c>
      <c r="C1106" s="239">
        <f>SUM(C1107,C1117,C1123)</f>
        <v>1659</v>
      </c>
      <c r="D1106" s="239">
        <f>SUM(D1107,D1117,D1123)</f>
        <v>881</v>
      </c>
      <c r="E1106" s="239">
        <f>SUM(E1107,E1117,E1123)</f>
        <v>183</v>
      </c>
      <c r="F1106" s="428">
        <f t="shared" si="98"/>
        <v>-0.89</v>
      </c>
      <c r="G1106" s="428">
        <f t="shared" si="99"/>
        <v>0.208</v>
      </c>
      <c r="H1106" s="555" t="str">
        <f t="shared" si="96"/>
        <v>是</v>
      </c>
      <c r="I1106" s="558" t="str">
        <f t="shared" si="97"/>
        <v>类</v>
      </c>
    </row>
    <row r="1107" ht="34.9" customHeight="1" spans="1:9">
      <c r="A1107" s="556" t="s">
        <v>2097</v>
      </c>
      <c r="B1107" s="199" t="s">
        <v>2098</v>
      </c>
      <c r="C1107" s="330">
        <f>SUM(C1108:C1116)</f>
        <v>1646</v>
      </c>
      <c r="D1107" s="330">
        <f>SUM(D1108:D1116)</f>
        <v>855</v>
      </c>
      <c r="E1107" s="330">
        <f>SUM(E1108:E1116)</f>
        <v>169</v>
      </c>
      <c r="F1107" s="428">
        <f t="shared" si="98"/>
        <v>-0.897</v>
      </c>
      <c r="G1107" s="428">
        <f t="shared" si="99"/>
        <v>0.198</v>
      </c>
      <c r="H1107" s="555" t="str">
        <f t="shared" si="96"/>
        <v>是</v>
      </c>
      <c r="I1107" s="558" t="str">
        <f t="shared" si="97"/>
        <v>款</v>
      </c>
    </row>
    <row r="1108" ht="34.9" customHeight="1" spans="1:9">
      <c r="A1108" s="556" t="s">
        <v>2099</v>
      </c>
      <c r="B1108" s="199" t="s">
        <v>249</v>
      </c>
      <c r="C1108" s="330">
        <v>113</v>
      </c>
      <c r="D1108" s="330">
        <v>120</v>
      </c>
      <c r="E1108" s="521">
        <v>95</v>
      </c>
      <c r="F1108" s="428">
        <f t="shared" si="98"/>
        <v>-0.159</v>
      </c>
      <c r="G1108" s="428">
        <f t="shared" si="99"/>
        <v>0.792</v>
      </c>
      <c r="H1108" s="555" t="str">
        <f t="shared" si="96"/>
        <v>是</v>
      </c>
      <c r="I1108" s="558" t="str">
        <f t="shared" si="97"/>
        <v>项</v>
      </c>
    </row>
    <row r="1109" ht="34.9" customHeight="1" spans="1:9">
      <c r="A1109" s="556" t="s">
        <v>2100</v>
      </c>
      <c r="B1109" s="199" t="s">
        <v>251</v>
      </c>
      <c r="C1109" s="330">
        <v>355</v>
      </c>
      <c r="D1109" s="330">
        <v>635</v>
      </c>
      <c r="E1109" s="521">
        <v>3</v>
      </c>
      <c r="F1109" s="428">
        <f t="shared" si="98"/>
        <v>-0.992</v>
      </c>
      <c r="G1109" s="428">
        <f t="shared" si="99"/>
        <v>0.005</v>
      </c>
      <c r="H1109" s="555" t="str">
        <f t="shared" si="96"/>
        <v>是</v>
      </c>
      <c r="I1109" s="558" t="str">
        <f t="shared" si="97"/>
        <v>项</v>
      </c>
    </row>
    <row r="1110" s="421" customFormat="1" ht="34.9" customHeight="1" spans="1:9">
      <c r="A1110" s="556" t="s">
        <v>2101</v>
      </c>
      <c r="B1110" s="199" t="s">
        <v>253</v>
      </c>
      <c r="C1110" s="330">
        <v>0</v>
      </c>
      <c r="D1110" s="330"/>
      <c r="E1110" s="521"/>
      <c r="F1110" s="428" t="str">
        <f t="shared" si="98"/>
        <v/>
      </c>
      <c r="G1110" s="428" t="str">
        <f t="shared" si="99"/>
        <v/>
      </c>
      <c r="H1110" s="555" t="str">
        <f t="shared" ref="H1110:H1173" si="100">IF(LEN(A1110)=3,"是",IF(B1110&lt;&gt;"",IF(SUM(C1110:E1110)&lt;&gt;0,"是","否"),"是"))</f>
        <v>否</v>
      </c>
      <c r="I1110" s="558" t="str">
        <f t="shared" ref="I1110:I1173" si="101">IF(LEN(A1110)=3,"类",IF(LEN(A1110)=5,"款","项"))</f>
        <v>项</v>
      </c>
    </row>
    <row r="1111" ht="34.9" customHeight="1" spans="1:9">
      <c r="A1111" s="556" t="s">
        <v>2102</v>
      </c>
      <c r="B1111" s="199" t="s">
        <v>2103</v>
      </c>
      <c r="C1111" s="330">
        <v>0</v>
      </c>
      <c r="D1111" s="330"/>
      <c r="E1111" s="521"/>
      <c r="F1111" s="428" t="str">
        <f t="shared" si="98"/>
        <v/>
      </c>
      <c r="G1111" s="428" t="str">
        <f t="shared" si="99"/>
        <v/>
      </c>
      <c r="H1111" s="555" t="str">
        <f t="shared" si="100"/>
        <v>否</v>
      </c>
      <c r="I1111" s="558" t="str">
        <f t="shared" si="101"/>
        <v>项</v>
      </c>
    </row>
    <row r="1112" ht="34.9" customHeight="1" spans="1:9">
      <c r="A1112" s="556" t="s">
        <v>2104</v>
      </c>
      <c r="B1112" s="199" t="s">
        <v>2105</v>
      </c>
      <c r="C1112" s="330">
        <v>0</v>
      </c>
      <c r="D1112" s="330"/>
      <c r="E1112" s="521"/>
      <c r="F1112" s="428" t="str">
        <f t="shared" si="98"/>
        <v/>
      </c>
      <c r="G1112" s="428" t="str">
        <f t="shared" si="99"/>
        <v/>
      </c>
      <c r="H1112" s="555" t="str">
        <f t="shared" si="100"/>
        <v>否</v>
      </c>
      <c r="I1112" s="558" t="str">
        <f t="shared" si="101"/>
        <v>项</v>
      </c>
    </row>
    <row r="1113" ht="34.9" customHeight="1" spans="1:9">
      <c r="A1113" s="556" t="s">
        <v>2106</v>
      </c>
      <c r="B1113" s="199" t="s">
        <v>2107</v>
      </c>
      <c r="C1113" s="330">
        <v>0</v>
      </c>
      <c r="D1113" s="330"/>
      <c r="E1113" s="521"/>
      <c r="F1113" s="428" t="str">
        <f t="shared" si="98"/>
        <v/>
      </c>
      <c r="G1113" s="428" t="str">
        <f t="shared" si="99"/>
        <v/>
      </c>
      <c r="H1113" s="555" t="str">
        <f t="shared" si="100"/>
        <v>否</v>
      </c>
      <c r="I1113" s="558" t="str">
        <f t="shared" si="101"/>
        <v>项</v>
      </c>
    </row>
    <row r="1114" ht="34.9" customHeight="1" spans="1:9">
      <c r="A1114" s="556" t="s">
        <v>2108</v>
      </c>
      <c r="B1114" s="199" t="s">
        <v>2109</v>
      </c>
      <c r="C1114" s="330">
        <v>0</v>
      </c>
      <c r="D1114" s="330"/>
      <c r="E1114" s="521"/>
      <c r="F1114" s="428" t="str">
        <f t="shared" si="98"/>
        <v/>
      </c>
      <c r="G1114" s="428" t="str">
        <f t="shared" si="99"/>
        <v/>
      </c>
      <c r="H1114" s="555" t="str">
        <f t="shared" si="100"/>
        <v>否</v>
      </c>
      <c r="I1114" s="558" t="str">
        <f t="shared" si="101"/>
        <v>项</v>
      </c>
    </row>
    <row r="1115" ht="34.9" customHeight="1" spans="1:9">
      <c r="A1115" s="556" t="s">
        <v>2110</v>
      </c>
      <c r="B1115" s="199" t="s">
        <v>267</v>
      </c>
      <c r="C1115" s="330">
        <v>0</v>
      </c>
      <c r="D1115" s="330"/>
      <c r="E1115" s="521"/>
      <c r="F1115" s="428" t="str">
        <f t="shared" si="98"/>
        <v/>
      </c>
      <c r="G1115" s="428" t="str">
        <f t="shared" si="99"/>
        <v/>
      </c>
      <c r="H1115" s="555" t="str">
        <f t="shared" si="100"/>
        <v>否</v>
      </c>
      <c r="I1115" s="558" t="str">
        <f t="shared" si="101"/>
        <v>项</v>
      </c>
    </row>
    <row r="1116" ht="34.9" customHeight="1" spans="1:9">
      <c r="A1116" s="556" t="s">
        <v>2111</v>
      </c>
      <c r="B1116" s="199" t="s">
        <v>2112</v>
      </c>
      <c r="C1116" s="330">
        <v>1178</v>
      </c>
      <c r="D1116" s="330">
        <v>100</v>
      </c>
      <c r="E1116" s="521">
        <v>71</v>
      </c>
      <c r="F1116" s="428">
        <f t="shared" si="98"/>
        <v>-0.94</v>
      </c>
      <c r="G1116" s="428">
        <f t="shared" si="99"/>
        <v>0.71</v>
      </c>
      <c r="H1116" s="555" t="str">
        <f t="shared" si="100"/>
        <v>是</v>
      </c>
      <c r="I1116" s="558" t="str">
        <f t="shared" si="101"/>
        <v>项</v>
      </c>
    </row>
    <row r="1117" ht="34.9" customHeight="1" spans="1:9">
      <c r="A1117" s="556" t="s">
        <v>2113</v>
      </c>
      <c r="B1117" s="199" t="s">
        <v>2114</v>
      </c>
      <c r="C1117" s="330">
        <f>SUM(C1118:C1122)</f>
        <v>0</v>
      </c>
      <c r="D1117" s="330">
        <f>SUM(D1118:D1122)</f>
        <v>0</v>
      </c>
      <c r="E1117" s="330">
        <f>SUM(E1118:E1122)</f>
        <v>0</v>
      </c>
      <c r="F1117" s="428" t="str">
        <f t="shared" si="98"/>
        <v/>
      </c>
      <c r="G1117" s="428" t="str">
        <f t="shared" si="99"/>
        <v/>
      </c>
      <c r="H1117" s="555" t="str">
        <f t="shared" si="100"/>
        <v>否</v>
      </c>
      <c r="I1117" s="558" t="str">
        <f t="shared" si="101"/>
        <v>款</v>
      </c>
    </row>
    <row r="1118" ht="34.9" customHeight="1" spans="1:9">
      <c r="A1118" s="556" t="s">
        <v>2115</v>
      </c>
      <c r="B1118" s="199" t="s">
        <v>249</v>
      </c>
      <c r="C1118" s="330"/>
      <c r="D1118" s="330"/>
      <c r="E1118" s="330"/>
      <c r="F1118" s="428" t="str">
        <f t="shared" si="98"/>
        <v/>
      </c>
      <c r="G1118" s="428" t="str">
        <f t="shared" si="99"/>
        <v/>
      </c>
      <c r="H1118" s="555" t="str">
        <f t="shared" si="100"/>
        <v>否</v>
      </c>
      <c r="I1118" s="558" t="str">
        <f t="shared" si="101"/>
        <v>项</v>
      </c>
    </row>
    <row r="1119" ht="34.9" customHeight="1" spans="1:9">
      <c r="A1119" s="556" t="s">
        <v>2116</v>
      </c>
      <c r="B1119" s="199" t="s">
        <v>251</v>
      </c>
      <c r="C1119" s="330"/>
      <c r="D1119" s="330"/>
      <c r="E1119" s="330"/>
      <c r="F1119" s="428" t="str">
        <f t="shared" si="98"/>
        <v/>
      </c>
      <c r="G1119" s="428" t="str">
        <f t="shared" si="99"/>
        <v/>
      </c>
      <c r="H1119" s="555" t="str">
        <f t="shared" si="100"/>
        <v>否</v>
      </c>
      <c r="I1119" s="558" t="str">
        <f t="shared" si="101"/>
        <v>项</v>
      </c>
    </row>
    <row r="1120" ht="34.9" customHeight="1" spans="1:9">
      <c r="A1120" s="556" t="s">
        <v>2117</v>
      </c>
      <c r="B1120" s="199" t="s">
        <v>253</v>
      </c>
      <c r="C1120" s="330"/>
      <c r="D1120" s="330"/>
      <c r="E1120" s="330"/>
      <c r="F1120" s="428" t="str">
        <f t="shared" si="98"/>
        <v/>
      </c>
      <c r="G1120" s="428" t="str">
        <f t="shared" si="99"/>
        <v/>
      </c>
      <c r="H1120" s="555" t="str">
        <f t="shared" si="100"/>
        <v>否</v>
      </c>
      <c r="I1120" s="558" t="str">
        <f t="shared" si="101"/>
        <v>项</v>
      </c>
    </row>
    <row r="1121" ht="34.9" customHeight="1" spans="1:9">
      <c r="A1121" s="556" t="s">
        <v>2118</v>
      </c>
      <c r="B1121" s="199" t="s">
        <v>2119</v>
      </c>
      <c r="C1121" s="330"/>
      <c r="D1121" s="330"/>
      <c r="E1121" s="330"/>
      <c r="F1121" s="428" t="str">
        <f t="shared" si="98"/>
        <v/>
      </c>
      <c r="G1121" s="428" t="str">
        <f t="shared" si="99"/>
        <v/>
      </c>
      <c r="H1121" s="555" t="str">
        <f t="shared" si="100"/>
        <v>否</v>
      </c>
      <c r="I1121" s="558" t="str">
        <f t="shared" si="101"/>
        <v>项</v>
      </c>
    </row>
    <row r="1122" ht="34.9" customHeight="1" spans="1:9">
      <c r="A1122" s="556" t="s">
        <v>2120</v>
      </c>
      <c r="B1122" s="199" t="s">
        <v>2121</v>
      </c>
      <c r="C1122" s="330"/>
      <c r="D1122" s="330"/>
      <c r="E1122" s="330"/>
      <c r="F1122" s="428" t="str">
        <f t="shared" si="98"/>
        <v/>
      </c>
      <c r="G1122" s="428" t="str">
        <f t="shared" si="99"/>
        <v/>
      </c>
      <c r="H1122" s="555" t="str">
        <f t="shared" si="100"/>
        <v>否</v>
      </c>
      <c r="I1122" s="558" t="str">
        <f t="shared" si="101"/>
        <v>项</v>
      </c>
    </row>
    <row r="1123" ht="34.9" customHeight="1" spans="1:9">
      <c r="A1123" s="556" t="s">
        <v>2122</v>
      </c>
      <c r="B1123" s="199" t="s">
        <v>2123</v>
      </c>
      <c r="C1123" s="330">
        <f>SUM(C1124:C1125)</f>
        <v>13</v>
      </c>
      <c r="D1123" s="330">
        <f>SUM(D1124:D1125)</f>
        <v>26</v>
      </c>
      <c r="E1123" s="330">
        <f>SUM(E1124:E1125)</f>
        <v>14</v>
      </c>
      <c r="F1123" s="428">
        <f t="shared" si="98"/>
        <v>0.077</v>
      </c>
      <c r="G1123" s="428">
        <f t="shared" si="99"/>
        <v>0.538</v>
      </c>
      <c r="H1123" s="555" t="str">
        <f t="shared" si="100"/>
        <v>是</v>
      </c>
      <c r="I1123" s="558" t="str">
        <f t="shared" si="101"/>
        <v>款</v>
      </c>
    </row>
    <row r="1124" ht="34.9" customHeight="1" spans="1:9">
      <c r="A1124" s="556" t="s">
        <v>2124</v>
      </c>
      <c r="B1124" s="199" t="s">
        <v>2125</v>
      </c>
      <c r="C1124" s="330"/>
      <c r="D1124" s="330"/>
      <c r="E1124" s="330"/>
      <c r="F1124" s="428" t="str">
        <f t="shared" si="98"/>
        <v/>
      </c>
      <c r="G1124" s="428" t="str">
        <f t="shared" si="99"/>
        <v/>
      </c>
      <c r="H1124" s="555" t="str">
        <f t="shared" si="100"/>
        <v>否</v>
      </c>
      <c r="I1124" s="558" t="str">
        <f t="shared" si="101"/>
        <v>项</v>
      </c>
    </row>
    <row r="1125" ht="34.9" customHeight="1" spans="1:9">
      <c r="A1125" s="556" t="s">
        <v>2126</v>
      </c>
      <c r="B1125" s="199" t="s">
        <v>2127</v>
      </c>
      <c r="C1125" s="330">
        <v>13</v>
      </c>
      <c r="D1125" s="330">
        <v>26</v>
      </c>
      <c r="E1125" s="521">
        <v>14</v>
      </c>
      <c r="F1125" s="428">
        <f t="shared" si="98"/>
        <v>0.077</v>
      </c>
      <c r="G1125" s="428">
        <f t="shared" si="99"/>
        <v>0.538</v>
      </c>
      <c r="H1125" s="555" t="str">
        <f t="shared" si="100"/>
        <v>是</v>
      </c>
      <c r="I1125" s="558" t="str">
        <f t="shared" si="101"/>
        <v>项</v>
      </c>
    </row>
    <row r="1126" ht="34.9" customHeight="1" spans="1:9">
      <c r="A1126" s="349" t="s">
        <v>205</v>
      </c>
      <c r="B1126" s="193" t="s">
        <v>206</v>
      </c>
      <c r="C1126" s="239">
        <f>SUM(C1127,C1134,C1144,C1150)</f>
        <v>17</v>
      </c>
      <c r="D1126" s="239">
        <f>SUM(D1127,D1134,D1144,D1150)</f>
        <v>20</v>
      </c>
      <c r="E1126" s="239">
        <f>SUM(E1127,E1134,E1144,E1150)</f>
        <v>20</v>
      </c>
      <c r="F1126" s="428">
        <f t="shared" si="98"/>
        <v>0.176</v>
      </c>
      <c r="G1126" s="428">
        <f t="shared" si="99"/>
        <v>1</v>
      </c>
      <c r="H1126" s="555" t="str">
        <f t="shared" si="100"/>
        <v>是</v>
      </c>
      <c r="I1126" s="558" t="str">
        <f t="shared" si="101"/>
        <v>类</v>
      </c>
    </row>
    <row r="1127" ht="34.9" customHeight="1" spans="1:9">
      <c r="A1127" s="556" t="s">
        <v>2128</v>
      </c>
      <c r="B1127" s="199" t="s">
        <v>2129</v>
      </c>
      <c r="C1127" s="330">
        <f>SUM(C1128:C1133)</f>
        <v>0</v>
      </c>
      <c r="D1127" s="330">
        <f>SUM(D1128:D1133)</f>
        <v>0</v>
      </c>
      <c r="E1127" s="330">
        <f>SUM(E1128:E1133)</f>
        <v>20</v>
      </c>
      <c r="F1127" s="428" t="str">
        <f t="shared" si="98"/>
        <v/>
      </c>
      <c r="G1127" s="428" t="str">
        <f t="shared" si="99"/>
        <v/>
      </c>
      <c r="H1127" s="555" t="str">
        <f t="shared" si="100"/>
        <v>是</v>
      </c>
      <c r="I1127" s="558" t="str">
        <f t="shared" si="101"/>
        <v>款</v>
      </c>
    </row>
    <row r="1128" ht="34.9" customHeight="1" spans="1:9">
      <c r="A1128" s="556" t="s">
        <v>2130</v>
      </c>
      <c r="B1128" s="199" t="s">
        <v>249</v>
      </c>
      <c r="C1128" s="239"/>
      <c r="D1128" s="330"/>
      <c r="E1128" s="239"/>
      <c r="F1128" s="428" t="str">
        <f t="shared" si="98"/>
        <v/>
      </c>
      <c r="G1128" s="428" t="str">
        <f t="shared" si="99"/>
        <v/>
      </c>
      <c r="H1128" s="555" t="str">
        <f t="shared" si="100"/>
        <v>否</v>
      </c>
      <c r="I1128" s="558" t="str">
        <f t="shared" si="101"/>
        <v>项</v>
      </c>
    </row>
    <row r="1129" ht="34.9" customHeight="1" spans="1:9">
      <c r="A1129" s="556" t="s">
        <v>2131</v>
      </c>
      <c r="B1129" s="199" t="s">
        <v>251</v>
      </c>
      <c r="C1129" s="330"/>
      <c r="D1129" s="330"/>
      <c r="E1129" s="521">
        <v>20</v>
      </c>
      <c r="F1129" s="428" t="str">
        <f t="shared" si="98"/>
        <v/>
      </c>
      <c r="G1129" s="428" t="str">
        <f t="shared" si="99"/>
        <v/>
      </c>
      <c r="H1129" s="555" t="str">
        <f t="shared" si="100"/>
        <v>是</v>
      </c>
      <c r="I1129" s="558" t="str">
        <f t="shared" si="101"/>
        <v>项</v>
      </c>
    </row>
    <row r="1130" ht="34.9" customHeight="1" spans="1:9">
      <c r="A1130" s="556" t="s">
        <v>2132</v>
      </c>
      <c r="B1130" s="199" t="s">
        <v>253</v>
      </c>
      <c r="C1130" s="330"/>
      <c r="D1130" s="330"/>
      <c r="E1130" s="330"/>
      <c r="F1130" s="428" t="str">
        <f t="shared" si="98"/>
        <v/>
      </c>
      <c r="G1130" s="428" t="str">
        <f t="shared" si="99"/>
        <v/>
      </c>
      <c r="H1130" s="555" t="str">
        <f t="shared" si="100"/>
        <v>否</v>
      </c>
      <c r="I1130" s="558" t="str">
        <f t="shared" si="101"/>
        <v>项</v>
      </c>
    </row>
    <row r="1131" ht="34.9" customHeight="1" spans="1:9">
      <c r="A1131" s="556" t="s">
        <v>2133</v>
      </c>
      <c r="B1131" s="199" t="s">
        <v>2134</v>
      </c>
      <c r="C1131" s="330"/>
      <c r="D1131" s="330"/>
      <c r="E1131" s="330"/>
      <c r="F1131" s="428" t="str">
        <f t="shared" si="98"/>
        <v/>
      </c>
      <c r="G1131" s="428" t="str">
        <f t="shared" si="99"/>
        <v/>
      </c>
      <c r="H1131" s="555" t="str">
        <f t="shared" si="100"/>
        <v>否</v>
      </c>
      <c r="I1131" s="558" t="str">
        <f t="shared" si="101"/>
        <v>项</v>
      </c>
    </row>
    <row r="1132" ht="34.9" customHeight="1" spans="1:9">
      <c r="A1132" s="556" t="s">
        <v>2135</v>
      </c>
      <c r="B1132" s="199" t="s">
        <v>267</v>
      </c>
      <c r="C1132" s="330"/>
      <c r="D1132" s="330"/>
      <c r="E1132" s="330"/>
      <c r="F1132" s="428" t="str">
        <f t="shared" si="98"/>
        <v/>
      </c>
      <c r="G1132" s="428" t="str">
        <f t="shared" si="99"/>
        <v/>
      </c>
      <c r="H1132" s="555" t="str">
        <f t="shared" si="100"/>
        <v>否</v>
      </c>
      <c r="I1132" s="558" t="str">
        <f t="shared" si="101"/>
        <v>项</v>
      </c>
    </row>
    <row r="1133" ht="34.9" customHeight="1" spans="1:9">
      <c r="A1133" s="556" t="s">
        <v>2136</v>
      </c>
      <c r="B1133" s="199" t="s">
        <v>2137</v>
      </c>
      <c r="C1133" s="330"/>
      <c r="D1133" s="330"/>
      <c r="E1133" s="330"/>
      <c r="F1133" s="428" t="str">
        <f t="shared" si="98"/>
        <v/>
      </c>
      <c r="G1133" s="428" t="str">
        <f t="shared" si="99"/>
        <v/>
      </c>
      <c r="H1133" s="555" t="str">
        <f t="shared" si="100"/>
        <v>否</v>
      </c>
      <c r="I1133" s="558" t="str">
        <f t="shared" si="101"/>
        <v>项</v>
      </c>
    </row>
    <row r="1134" ht="34.9" customHeight="1" spans="1:9">
      <c r="A1134" s="571">
        <v>21702</v>
      </c>
      <c r="B1134" s="199" t="s">
        <v>2138</v>
      </c>
      <c r="C1134" s="330"/>
      <c r="D1134" s="330">
        <f>SUM(D1135:D1143)</f>
        <v>0</v>
      </c>
      <c r="E1134" s="330"/>
      <c r="F1134" s="428" t="str">
        <f t="shared" si="98"/>
        <v/>
      </c>
      <c r="G1134" s="428" t="str">
        <f t="shared" si="99"/>
        <v/>
      </c>
      <c r="H1134" s="555" t="str">
        <f t="shared" si="100"/>
        <v>否</v>
      </c>
      <c r="I1134" s="558" t="str">
        <f t="shared" si="101"/>
        <v>款</v>
      </c>
    </row>
    <row r="1135" ht="34.9" customHeight="1" spans="1:9">
      <c r="A1135" s="573">
        <v>2170201</v>
      </c>
      <c r="B1135" s="582" t="s">
        <v>2139</v>
      </c>
      <c r="C1135" s="330"/>
      <c r="D1135" s="330"/>
      <c r="E1135" s="330"/>
      <c r="F1135" s="428" t="str">
        <f t="shared" si="98"/>
        <v/>
      </c>
      <c r="G1135" s="428" t="str">
        <f t="shared" si="99"/>
        <v/>
      </c>
      <c r="H1135" s="555" t="str">
        <f t="shared" si="100"/>
        <v>否</v>
      </c>
      <c r="I1135" s="558" t="str">
        <f t="shared" si="101"/>
        <v>项</v>
      </c>
    </row>
    <row r="1136" ht="34.9" customHeight="1" spans="1:9">
      <c r="A1136" s="573">
        <v>2170202</v>
      </c>
      <c r="B1136" s="582" t="s">
        <v>2140</v>
      </c>
      <c r="C1136" s="239"/>
      <c r="D1136" s="330"/>
      <c r="E1136" s="330"/>
      <c r="F1136" s="428" t="str">
        <f t="shared" si="98"/>
        <v/>
      </c>
      <c r="G1136" s="428" t="str">
        <f t="shared" si="99"/>
        <v/>
      </c>
      <c r="H1136" s="555" t="str">
        <f t="shared" si="100"/>
        <v>否</v>
      </c>
      <c r="I1136" s="558" t="str">
        <f t="shared" si="101"/>
        <v>项</v>
      </c>
    </row>
    <row r="1137" ht="34.9" customHeight="1" spans="1:9">
      <c r="A1137" s="573">
        <v>2170203</v>
      </c>
      <c r="B1137" s="582" t="s">
        <v>2141</v>
      </c>
      <c r="C1137" s="239"/>
      <c r="D1137" s="330"/>
      <c r="E1137" s="330"/>
      <c r="F1137" s="428" t="str">
        <f t="shared" si="98"/>
        <v/>
      </c>
      <c r="G1137" s="428" t="str">
        <f t="shared" si="99"/>
        <v/>
      </c>
      <c r="H1137" s="555" t="str">
        <f t="shared" si="100"/>
        <v>否</v>
      </c>
      <c r="I1137" s="558" t="str">
        <f t="shared" si="101"/>
        <v>项</v>
      </c>
    </row>
    <row r="1138" ht="34.9" customHeight="1" spans="1:9">
      <c r="A1138" s="573">
        <v>2170204</v>
      </c>
      <c r="B1138" s="582" t="s">
        <v>2142</v>
      </c>
      <c r="C1138" s="239"/>
      <c r="D1138" s="330"/>
      <c r="E1138" s="330"/>
      <c r="F1138" s="428" t="str">
        <f t="shared" si="98"/>
        <v/>
      </c>
      <c r="G1138" s="428" t="str">
        <f t="shared" si="99"/>
        <v/>
      </c>
      <c r="H1138" s="555" t="str">
        <f t="shared" si="100"/>
        <v>否</v>
      </c>
      <c r="I1138" s="558" t="str">
        <f t="shared" si="101"/>
        <v>项</v>
      </c>
    </row>
    <row r="1139" ht="34.9" customHeight="1" spans="1:9">
      <c r="A1139" s="573">
        <v>2170205</v>
      </c>
      <c r="B1139" s="582" t="s">
        <v>2143</v>
      </c>
      <c r="C1139" s="239"/>
      <c r="D1139" s="330"/>
      <c r="E1139" s="330"/>
      <c r="F1139" s="428" t="str">
        <f t="shared" si="98"/>
        <v/>
      </c>
      <c r="G1139" s="428" t="str">
        <f t="shared" si="99"/>
        <v/>
      </c>
      <c r="H1139" s="555" t="str">
        <f t="shared" si="100"/>
        <v>否</v>
      </c>
      <c r="I1139" s="558" t="str">
        <f t="shared" si="101"/>
        <v>项</v>
      </c>
    </row>
    <row r="1140" ht="34.9" customHeight="1" spans="1:9">
      <c r="A1140" s="573">
        <v>2170206</v>
      </c>
      <c r="B1140" s="582" t="s">
        <v>2144</v>
      </c>
      <c r="C1140" s="239"/>
      <c r="D1140" s="330"/>
      <c r="E1140" s="330"/>
      <c r="F1140" s="428" t="str">
        <f t="shared" si="98"/>
        <v/>
      </c>
      <c r="G1140" s="428" t="str">
        <f t="shared" si="99"/>
        <v/>
      </c>
      <c r="H1140" s="555" t="str">
        <f t="shared" si="100"/>
        <v>否</v>
      </c>
      <c r="I1140" s="558" t="str">
        <f t="shared" si="101"/>
        <v>项</v>
      </c>
    </row>
    <row r="1141" ht="34.9" customHeight="1" spans="1:9">
      <c r="A1141" s="573">
        <v>2170207</v>
      </c>
      <c r="B1141" s="582" t="s">
        <v>2145</v>
      </c>
      <c r="C1141" s="239"/>
      <c r="D1141" s="330"/>
      <c r="E1141" s="330"/>
      <c r="F1141" s="428" t="str">
        <f t="shared" si="98"/>
        <v/>
      </c>
      <c r="G1141" s="428" t="str">
        <f t="shared" si="99"/>
        <v/>
      </c>
      <c r="H1141" s="555" t="str">
        <f t="shared" si="100"/>
        <v>否</v>
      </c>
      <c r="I1141" s="558" t="str">
        <f t="shared" si="101"/>
        <v>项</v>
      </c>
    </row>
    <row r="1142" ht="34.9" customHeight="1" spans="1:9">
      <c r="A1142" s="573">
        <v>2170208</v>
      </c>
      <c r="B1142" s="582" t="s">
        <v>2146</v>
      </c>
      <c r="C1142" s="239"/>
      <c r="D1142" s="330"/>
      <c r="E1142" s="330"/>
      <c r="F1142" s="428" t="str">
        <f t="shared" si="98"/>
        <v/>
      </c>
      <c r="G1142" s="428" t="str">
        <f t="shared" si="99"/>
        <v/>
      </c>
      <c r="H1142" s="555" t="str">
        <f t="shared" si="100"/>
        <v>否</v>
      </c>
      <c r="I1142" s="558" t="str">
        <f t="shared" si="101"/>
        <v>项</v>
      </c>
    </row>
    <row r="1143" ht="34.9" customHeight="1" spans="1:9">
      <c r="A1143" s="573">
        <v>2170299</v>
      </c>
      <c r="B1143" s="582" t="s">
        <v>2147</v>
      </c>
      <c r="C1143" s="239"/>
      <c r="D1143" s="330"/>
      <c r="E1143" s="330"/>
      <c r="F1143" s="428" t="str">
        <f t="shared" si="98"/>
        <v/>
      </c>
      <c r="G1143" s="428" t="str">
        <f t="shared" si="99"/>
        <v/>
      </c>
      <c r="H1143" s="555" t="str">
        <f t="shared" si="100"/>
        <v>否</v>
      </c>
      <c r="I1143" s="558" t="str">
        <f t="shared" si="101"/>
        <v>项</v>
      </c>
    </row>
    <row r="1144" ht="34.9" customHeight="1" spans="1:9">
      <c r="A1144" s="556" t="s">
        <v>2148</v>
      </c>
      <c r="B1144" s="199" t="s">
        <v>2149</v>
      </c>
      <c r="C1144" s="330">
        <f>SUM(C1145:C1149)</f>
        <v>17</v>
      </c>
      <c r="D1144" s="330">
        <f>SUM(D1145:D1149)</f>
        <v>20</v>
      </c>
      <c r="E1144" s="330">
        <f>SUM(E1145:E1149)</f>
        <v>0</v>
      </c>
      <c r="F1144" s="428">
        <f t="shared" si="98"/>
        <v>-1</v>
      </c>
      <c r="G1144" s="428">
        <f t="shared" si="99"/>
        <v>0</v>
      </c>
      <c r="H1144" s="555" t="str">
        <f t="shared" si="100"/>
        <v>是</v>
      </c>
      <c r="I1144" s="558" t="str">
        <f t="shared" si="101"/>
        <v>款</v>
      </c>
    </row>
    <row r="1145" ht="34.9" customHeight="1" spans="1:9">
      <c r="A1145" s="556" t="s">
        <v>2150</v>
      </c>
      <c r="B1145" s="199" t="s">
        <v>2151</v>
      </c>
      <c r="C1145" s="330"/>
      <c r="D1145" s="330"/>
      <c r="E1145" s="330"/>
      <c r="F1145" s="428" t="str">
        <f t="shared" si="98"/>
        <v/>
      </c>
      <c r="G1145" s="428" t="str">
        <f t="shared" si="99"/>
        <v/>
      </c>
      <c r="H1145" s="555" t="str">
        <f t="shared" si="100"/>
        <v>否</v>
      </c>
      <c r="I1145" s="558" t="str">
        <f t="shared" si="101"/>
        <v>项</v>
      </c>
    </row>
    <row r="1146" ht="34.9" customHeight="1" spans="1:9">
      <c r="A1146" s="556" t="s">
        <v>2152</v>
      </c>
      <c r="B1146" s="199" t="s">
        <v>2153</v>
      </c>
      <c r="C1146" s="330">
        <v>17</v>
      </c>
      <c r="D1146" s="330">
        <v>20</v>
      </c>
      <c r="E1146" s="521"/>
      <c r="F1146" s="428">
        <f t="shared" si="98"/>
        <v>-1</v>
      </c>
      <c r="G1146" s="428">
        <f t="shared" si="99"/>
        <v>0</v>
      </c>
      <c r="H1146" s="555" t="str">
        <f t="shared" si="100"/>
        <v>是</v>
      </c>
      <c r="I1146" s="558" t="str">
        <f t="shared" si="101"/>
        <v>项</v>
      </c>
    </row>
    <row r="1147" ht="34.9" customHeight="1" spans="1:9">
      <c r="A1147" s="556" t="s">
        <v>2154</v>
      </c>
      <c r="B1147" s="199" t="s">
        <v>2155</v>
      </c>
      <c r="C1147" s="330"/>
      <c r="D1147" s="330"/>
      <c r="E1147" s="330"/>
      <c r="F1147" s="428" t="str">
        <f t="shared" si="98"/>
        <v/>
      </c>
      <c r="G1147" s="428" t="str">
        <f t="shared" si="99"/>
        <v/>
      </c>
      <c r="H1147" s="555" t="str">
        <f t="shared" si="100"/>
        <v>否</v>
      </c>
      <c r="I1147" s="558" t="str">
        <f t="shared" si="101"/>
        <v>项</v>
      </c>
    </row>
    <row r="1148" s="421" customFormat="1" ht="34.9" customHeight="1" spans="1:9">
      <c r="A1148" s="556" t="s">
        <v>2156</v>
      </c>
      <c r="B1148" s="199" t="s">
        <v>2157</v>
      </c>
      <c r="C1148" s="330"/>
      <c r="D1148" s="330"/>
      <c r="E1148" s="330"/>
      <c r="F1148" s="428" t="str">
        <f t="shared" si="98"/>
        <v/>
      </c>
      <c r="G1148" s="428" t="str">
        <f t="shared" si="99"/>
        <v/>
      </c>
      <c r="H1148" s="555" t="str">
        <f t="shared" si="100"/>
        <v>否</v>
      </c>
      <c r="I1148" s="558" t="str">
        <f t="shared" si="101"/>
        <v>项</v>
      </c>
    </row>
    <row r="1149" s="421" customFormat="1" ht="34.9" customHeight="1" spans="1:9">
      <c r="A1149" s="556" t="s">
        <v>2158</v>
      </c>
      <c r="B1149" s="199" t="s">
        <v>2159</v>
      </c>
      <c r="C1149" s="330"/>
      <c r="D1149" s="330"/>
      <c r="E1149" s="330"/>
      <c r="F1149" s="428" t="str">
        <f t="shared" si="98"/>
        <v/>
      </c>
      <c r="G1149" s="428" t="str">
        <f t="shared" si="99"/>
        <v/>
      </c>
      <c r="H1149" s="555" t="str">
        <f t="shared" si="100"/>
        <v>否</v>
      </c>
      <c r="I1149" s="558" t="str">
        <f t="shared" si="101"/>
        <v>项</v>
      </c>
    </row>
    <row r="1150" ht="34.9" customHeight="1" spans="1:9">
      <c r="A1150" s="556" t="s">
        <v>2160</v>
      </c>
      <c r="B1150" s="199" t="s">
        <v>2161</v>
      </c>
      <c r="C1150" s="330"/>
      <c r="D1150" s="330">
        <f>SUM(D1151:D1152)</f>
        <v>0</v>
      </c>
      <c r="E1150" s="330"/>
      <c r="F1150" s="428" t="str">
        <f t="shared" si="98"/>
        <v/>
      </c>
      <c r="G1150" s="428" t="str">
        <f t="shared" si="99"/>
        <v/>
      </c>
      <c r="H1150" s="555" t="str">
        <f t="shared" si="100"/>
        <v>否</v>
      </c>
      <c r="I1150" s="558" t="str">
        <f t="shared" si="101"/>
        <v>款</v>
      </c>
    </row>
    <row r="1151" ht="34.9" customHeight="1" spans="1:9">
      <c r="A1151" s="571">
        <v>2179902</v>
      </c>
      <c r="B1151" s="199" t="s">
        <v>2162</v>
      </c>
      <c r="C1151" s="239"/>
      <c r="D1151" s="330"/>
      <c r="E1151" s="330"/>
      <c r="F1151" s="428" t="str">
        <f t="shared" si="98"/>
        <v/>
      </c>
      <c r="G1151" s="428" t="str">
        <f t="shared" si="99"/>
        <v/>
      </c>
      <c r="H1151" s="555" t="str">
        <f t="shared" si="100"/>
        <v>否</v>
      </c>
      <c r="I1151" s="558" t="str">
        <f t="shared" si="101"/>
        <v>项</v>
      </c>
    </row>
    <row r="1152" s="421" customFormat="1" ht="34.9" customHeight="1" spans="1:9">
      <c r="A1152" s="568" t="s">
        <v>2163</v>
      </c>
      <c r="B1152" s="199" t="s">
        <v>2159</v>
      </c>
      <c r="C1152" s="330"/>
      <c r="D1152" s="330"/>
      <c r="E1152" s="330"/>
      <c r="F1152" s="428" t="str">
        <f t="shared" si="98"/>
        <v/>
      </c>
      <c r="G1152" s="428" t="str">
        <f t="shared" si="99"/>
        <v/>
      </c>
      <c r="H1152" s="555" t="str">
        <f t="shared" si="100"/>
        <v>否</v>
      </c>
      <c r="I1152" s="558" t="str">
        <f t="shared" si="101"/>
        <v>项</v>
      </c>
    </row>
    <row r="1153" s="421" customFormat="1" ht="34.9" customHeight="1" spans="1:9">
      <c r="A1153" s="349" t="s">
        <v>207</v>
      </c>
      <c r="B1153" s="193" t="s">
        <v>208</v>
      </c>
      <c r="C1153" s="330"/>
      <c r="D1153" s="239">
        <f>SUM(D1154:D1162)</f>
        <v>0</v>
      </c>
      <c r="E1153" s="239"/>
      <c r="F1153" s="428" t="str">
        <f t="shared" si="98"/>
        <v/>
      </c>
      <c r="G1153" s="428" t="str">
        <f t="shared" si="99"/>
        <v/>
      </c>
      <c r="H1153" s="555" t="str">
        <f t="shared" si="100"/>
        <v>是</v>
      </c>
      <c r="I1153" s="558" t="str">
        <f t="shared" si="101"/>
        <v>类</v>
      </c>
    </row>
    <row r="1154" ht="34.9" customHeight="1" spans="1:9">
      <c r="A1154" s="556" t="s">
        <v>2164</v>
      </c>
      <c r="B1154" s="199" t="s">
        <v>2165</v>
      </c>
      <c r="C1154" s="330"/>
      <c r="D1154" s="239"/>
      <c r="E1154" s="239"/>
      <c r="F1154" s="428" t="str">
        <f t="shared" si="98"/>
        <v/>
      </c>
      <c r="G1154" s="428" t="str">
        <f t="shared" si="99"/>
        <v/>
      </c>
      <c r="H1154" s="555" t="str">
        <f t="shared" si="100"/>
        <v>否</v>
      </c>
      <c r="I1154" s="558" t="str">
        <f t="shared" si="101"/>
        <v>款</v>
      </c>
    </row>
    <row r="1155" s="421" customFormat="1" ht="34.9" customHeight="1" spans="1:9">
      <c r="A1155" s="556" t="s">
        <v>2166</v>
      </c>
      <c r="B1155" s="199" t="s">
        <v>2167</v>
      </c>
      <c r="C1155" s="330"/>
      <c r="D1155" s="239"/>
      <c r="E1155" s="239"/>
      <c r="F1155" s="428" t="str">
        <f t="shared" si="98"/>
        <v/>
      </c>
      <c r="G1155" s="428" t="str">
        <f t="shared" si="99"/>
        <v/>
      </c>
      <c r="H1155" s="555" t="str">
        <f t="shared" si="100"/>
        <v>否</v>
      </c>
      <c r="I1155" s="558" t="str">
        <f t="shared" si="101"/>
        <v>款</v>
      </c>
    </row>
    <row r="1156" ht="34.9" customHeight="1" spans="1:9">
      <c r="A1156" s="556" t="s">
        <v>2168</v>
      </c>
      <c r="B1156" s="204" t="s">
        <v>2169</v>
      </c>
      <c r="C1156" s="330"/>
      <c r="D1156" s="239"/>
      <c r="E1156" s="239"/>
      <c r="F1156" s="428" t="str">
        <f t="shared" si="98"/>
        <v/>
      </c>
      <c r="G1156" s="428" t="str">
        <f t="shared" si="99"/>
        <v/>
      </c>
      <c r="H1156" s="555" t="str">
        <f t="shared" si="100"/>
        <v>否</v>
      </c>
      <c r="I1156" s="558" t="str">
        <f t="shared" si="101"/>
        <v>款</v>
      </c>
    </row>
    <row r="1157" ht="34.9" customHeight="1" spans="1:9">
      <c r="A1157" s="556" t="s">
        <v>2170</v>
      </c>
      <c r="B1157" s="204" t="s">
        <v>2171</v>
      </c>
      <c r="C1157" s="330"/>
      <c r="D1157" s="239"/>
      <c r="E1157" s="239"/>
      <c r="F1157" s="428" t="str">
        <f t="shared" si="98"/>
        <v/>
      </c>
      <c r="G1157" s="428" t="str">
        <f t="shared" si="99"/>
        <v/>
      </c>
      <c r="H1157" s="555" t="str">
        <f t="shared" si="100"/>
        <v>否</v>
      </c>
      <c r="I1157" s="558" t="str">
        <f t="shared" si="101"/>
        <v>款</v>
      </c>
    </row>
    <row r="1158" ht="34.9" customHeight="1" spans="1:9">
      <c r="A1158" s="556" t="s">
        <v>2172</v>
      </c>
      <c r="B1158" s="199" t="s">
        <v>2173</v>
      </c>
      <c r="C1158" s="330"/>
      <c r="D1158" s="239"/>
      <c r="E1158" s="239"/>
      <c r="F1158" s="428" t="str">
        <f t="shared" ref="F1158:F1221" si="102">IF(C1158&lt;&gt;0,E1158/C1158-1,"")</f>
        <v/>
      </c>
      <c r="G1158" s="428" t="str">
        <f t="shared" ref="G1158:G1221" si="103">IF(D1158&lt;&gt;0,E1158/D1158,"")</f>
        <v/>
      </c>
      <c r="H1158" s="555" t="str">
        <f t="shared" si="100"/>
        <v>否</v>
      </c>
      <c r="I1158" s="558" t="str">
        <f t="shared" si="101"/>
        <v>款</v>
      </c>
    </row>
    <row r="1159" s="421" customFormat="1" ht="34.9" customHeight="1" spans="1:9">
      <c r="A1159" s="556" t="s">
        <v>2174</v>
      </c>
      <c r="B1159" s="204" t="s">
        <v>2175</v>
      </c>
      <c r="C1159" s="330"/>
      <c r="D1159" s="239"/>
      <c r="E1159" s="239"/>
      <c r="F1159" s="428" t="str">
        <f t="shared" si="102"/>
        <v/>
      </c>
      <c r="G1159" s="428" t="str">
        <f t="shared" si="103"/>
        <v/>
      </c>
      <c r="H1159" s="555" t="str">
        <f t="shared" si="100"/>
        <v>否</v>
      </c>
      <c r="I1159" s="558" t="str">
        <f t="shared" si="101"/>
        <v>款</v>
      </c>
    </row>
    <row r="1160" s="421" customFormat="1" ht="34.9" customHeight="1" spans="1:9">
      <c r="A1160" s="556" t="s">
        <v>2176</v>
      </c>
      <c r="B1160" s="199" t="s">
        <v>2177</v>
      </c>
      <c r="C1160" s="330"/>
      <c r="D1160" s="239"/>
      <c r="E1160" s="239"/>
      <c r="F1160" s="428" t="str">
        <f t="shared" si="102"/>
        <v/>
      </c>
      <c r="G1160" s="428" t="str">
        <f t="shared" si="103"/>
        <v/>
      </c>
      <c r="H1160" s="555" t="str">
        <f t="shared" si="100"/>
        <v>否</v>
      </c>
      <c r="I1160" s="558" t="str">
        <f t="shared" si="101"/>
        <v>款</v>
      </c>
    </row>
    <row r="1161" s="421" customFormat="1" ht="34.9" customHeight="1" spans="1:9">
      <c r="A1161" s="556" t="s">
        <v>2178</v>
      </c>
      <c r="B1161" s="199" t="s">
        <v>2179</v>
      </c>
      <c r="C1161" s="330"/>
      <c r="D1161" s="239"/>
      <c r="E1161" s="239"/>
      <c r="F1161" s="428" t="str">
        <f t="shared" si="102"/>
        <v/>
      </c>
      <c r="G1161" s="428" t="str">
        <f t="shared" si="103"/>
        <v/>
      </c>
      <c r="H1161" s="555" t="str">
        <f t="shared" si="100"/>
        <v>否</v>
      </c>
      <c r="I1161" s="558" t="str">
        <f t="shared" si="101"/>
        <v>款</v>
      </c>
    </row>
    <row r="1162" s="421" customFormat="1" ht="34.9" customHeight="1" spans="1:9">
      <c r="A1162" s="556" t="s">
        <v>2180</v>
      </c>
      <c r="B1162" s="199" t="s">
        <v>2181</v>
      </c>
      <c r="C1162" s="330"/>
      <c r="D1162" s="239"/>
      <c r="E1162" s="239"/>
      <c r="F1162" s="428" t="str">
        <f t="shared" si="102"/>
        <v/>
      </c>
      <c r="G1162" s="428" t="str">
        <f t="shared" si="103"/>
        <v/>
      </c>
      <c r="H1162" s="555" t="str">
        <f t="shared" si="100"/>
        <v>否</v>
      </c>
      <c r="I1162" s="558" t="str">
        <f t="shared" si="101"/>
        <v>款</v>
      </c>
    </row>
    <row r="1163" s="421" customFormat="1" ht="34.9" customHeight="1" spans="1:9">
      <c r="A1163" s="349" t="s">
        <v>209</v>
      </c>
      <c r="B1163" s="193" t="s">
        <v>210</v>
      </c>
      <c r="C1163" s="239">
        <f>SUM(C1164,C1191,C1206)</f>
        <v>1062</v>
      </c>
      <c r="D1163" s="239">
        <f>SUM(D1164,D1191,D1206)</f>
        <v>2051</v>
      </c>
      <c r="E1163" s="239">
        <f>SUM(E1164,E1191,E1206)</f>
        <v>2793</v>
      </c>
      <c r="F1163" s="428">
        <f t="shared" si="102"/>
        <v>1.63</v>
      </c>
      <c r="G1163" s="428">
        <f t="shared" si="103"/>
        <v>1.362</v>
      </c>
      <c r="H1163" s="555" t="str">
        <f t="shared" si="100"/>
        <v>是</v>
      </c>
      <c r="I1163" s="558" t="str">
        <f t="shared" si="101"/>
        <v>类</v>
      </c>
    </row>
    <row r="1164" s="421" customFormat="1" ht="34.9" customHeight="1" spans="1:9">
      <c r="A1164" s="556" t="s">
        <v>2182</v>
      </c>
      <c r="B1164" s="199" t="s">
        <v>2183</v>
      </c>
      <c r="C1164" s="330">
        <f>SUM(C1165:C1190)</f>
        <v>959</v>
      </c>
      <c r="D1164" s="330">
        <f>SUM(D1165:D1190)</f>
        <v>1645</v>
      </c>
      <c r="E1164" s="330">
        <f>SUM(E1165:E1190)</f>
        <v>2696</v>
      </c>
      <c r="F1164" s="428">
        <f t="shared" si="102"/>
        <v>1.811</v>
      </c>
      <c r="G1164" s="428">
        <f t="shared" si="103"/>
        <v>1.639</v>
      </c>
      <c r="H1164" s="555" t="str">
        <f t="shared" si="100"/>
        <v>是</v>
      </c>
      <c r="I1164" s="558" t="str">
        <f t="shared" si="101"/>
        <v>款</v>
      </c>
    </row>
    <row r="1165" s="421" customFormat="1" ht="34.9" customHeight="1" spans="1:9">
      <c r="A1165" s="556" t="s">
        <v>2184</v>
      </c>
      <c r="B1165" s="199" t="s">
        <v>249</v>
      </c>
      <c r="C1165" s="330">
        <v>530</v>
      </c>
      <c r="D1165" s="330">
        <v>630</v>
      </c>
      <c r="E1165" s="521">
        <v>553</v>
      </c>
      <c r="F1165" s="428">
        <f t="shared" si="102"/>
        <v>0.043</v>
      </c>
      <c r="G1165" s="428">
        <f t="shared" si="103"/>
        <v>0.878</v>
      </c>
      <c r="H1165" s="555" t="str">
        <f t="shared" si="100"/>
        <v>是</v>
      </c>
      <c r="I1165" s="558" t="str">
        <f t="shared" si="101"/>
        <v>项</v>
      </c>
    </row>
    <row r="1166" s="421" customFormat="1" ht="34.9" customHeight="1" spans="1:9">
      <c r="A1166" s="556" t="s">
        <v>2185</v>
      </c>
      <c r="B1166" s="199" t="s">
        <v>251</v>
      </c>
      <c r="C1166" s="330">
        <v>38</v>
      </c>
      <c r="D1166" s="330">
        <v>46</v>
      </c>
      <c r="E1166" s="521"/>
      <c r="F1166" s="428">
        <f t="shared" si="102"/>
        <v>-1</v>
      </c>
      <c r="G1166" s="428">
        <f t="shared" si="103"/>
        <v>0</v>
      </c>
      <c r="H1166" s="555" t="str">
        <f t="shared" si="100"/>
        <v>是</v>
      </c>
      <c r="I1166" s="558" t="str">
        <f t="shared" si="101"/>
        <v>项</v>
      </c>
    </row>
    <row r="1167" ht="34.9" customHeight="1" spans="1:9">
      <c r="A1167" s="556" t="s">
        <v>2186</v>
      </c>
      <c r="B1167" s="199" t="s">
        <v>253</v>
      </c>
      <c r="C1167" s="330">
        <v>0</v>
      </c>
      <c r="D1167" s="330"/>
      <c r="E1167" s="521"/>
      <c r="F1167" s="428" t="str">
        <f t="shared" si="102"/>
        <v/>
      </c>
      <c r="G1167" s="428" t="str">
        <f t="shared" si="103"/>
        <v/>
      </c>
      <c r="H1167" s="555" t="str">
        <f t="shared" si="100"/>
        <v>否</v>
      </c>
      <c r="I1167" s="558" t="str">
        <f t="shared" si="101"/>
        <v>项</v>
      </c>
    </row>
    <row r="1168" ht="34.9" customHeight="1" spans="1:9">
      <c r="A1168" s="556" t="s">
        <v>2187</v>
      </c>
      <c r="B1168" s="199" t="s">
        <v>2188</v>
      </c>
      <c r="C1168" s="330">
        <v>78</v>
      </c>
      <c r="D1168" s="330">
        <v>92</v>
      </c>
      <c r="E1168" s="521">
        <v>117</v>
      </c>
      <c r="F1168" s="428">
        <f t="shared" si="102"/>
        <v>0.5</v>
      </c>
      <c r="G1168" s="428">
        <f t="shared" si="103"/>
        <v>1.272</v>
      </c>
      <c r="H1168" s="555" t="str">
        <f t="shared" si="100"/>
        <v>是</v>
      </c>
      <c r="I1168" s="558" t="str">
        <f t="shared" si="101"/>
        <v>项</v>
      </c>
    </row>
    <row r="1169" ht="34.9" customHeight="1" spans="1:9">
      <c r="A1169" s="556" t="s">
        <v>2189</v>
      </c>
      <c r="B1169" s="199" t="s">
        <v>2190</v>
      </c>
      <c r="C1169" s="330">
        <v>100</v>
      </c>
      <c r="D1169" s="330">
        <v>625</v>
      </c>
      <c r="E1169" s="521">
        <v>967</v>
      </c>
      <c r="F1169" s="428">
        <f t="shared" si="102"/>
        <v>8.67</v>
      </c>
      <c r="G1169" s="428">
        <f t="shared" si="103"/>
        <v>1.547</v>
      </c>
      <c r="H1169" s="555" t="str">
        <f t="shared" si="100"/>
        <v>是</v>
      </c>
      <c r="I1169" s="558" t="str">
        <f t="shared" si="101"/>
        <v>项</v>
      </c>
    </row>
    <row r="1170" ht="34.9" customHeight="1" spans="1:9">
      <c r="A1170" s="556" t="s">
        <v>2191</v>
      </c>
      <c r="B1170" s="199" t="s">
        <v>2192</v>
      </c>
      <c r="C1170" s="330"/>
      <c r="D1170" s="330"/>
      <c r="E1170" s="521"/>
      <c r="F1170" s="428" t="str">
        <f t="shared" si="102"/>
        <v/>
      </c>
      <c r="G1170" s="428" t="str">
        <f t="shared" si="103"/>
        <v/>
      </c>
      <c r="H1170" s="555" t="str">
        <f t="shared" si="100"/>
        <v>否</v>
      </c>
      <c r="I1170" s="558" t="str">
        <f t="shared" si="101"/>
        <v>项</v>
      </c>
    </row>
    <row r="1171" ht="34.9" customHeight="1" spans="1:9">
      <c r="A1171" s="556" t="s">
        <v>2193</v>
      </c>
      <c r="B1171" s="199" t="s">
        <v>2194</v>
      </c>
      <c r="C1171" s="330"/>
      <c r="D1171" s="330"/>
      <c r="E1171" s="521"/>
      <c r="F1171" s="428" t="str">
        <f t="shared" si="102"/>
        <v/>
      </c>
      <c r="G1171" s="428" t="str">
        <f t="shared" si="103"/>
        <v/>
      </c>
      <c r="H1171" s="555" t="str">
        <f t="shared" si="100"/>
        <v>否</v>
      </c>
      <c r="I1171" s="558" t="str">
        <f t="shared" si="101"/>
        <v>项</v>
      </c>
    </row>
    <row r="1172" ht="34.9" customHeight="1" spans="1:9">
      <c r="A1172" s="556" t="s">
        <v>2195</v>
      </c>
      <c r="B1172" s="199" t="s">
        <v>2196</v>
      </c>
      <c r="C1172" s="330"/>
      <c r="D1172" s="330"/>
      <c r="E1172" s="521">
        <v>39</v>
      </c>
      <c r="F1172" s="428" t="str">
        <f t="shared" si="102"/>
        <v/>
      </c>
      <c r="G1172" s="428" t="str">
        <f t="shared" si="103"/>
        <v/>
      </c>
      <c r="H1172" s="555" t="str">
        <f t="shared" si="100"/>
        <v>是</v>
      </c>
      <c r="I1172" s="558" t="str">
        <f t="shared" si="101"/>
        <v>项</v>
      </c>
    </row>
    <row r="1173" ht="34.9" customHeight="1" spans="1:9">
      <c r="A1173" s="556" t="s">
        <v>2197</v>
      </c>
      <c r="B1173" s="199" t="s">
        <v>2198</v>
      </c>
      <c r="C1173" s="330"/>
      <c r="D1173" s="330"/>
      <c r="E1173" s="330"/>
      <c r="F1173" s="428" t="str">
        <f t="shared" si="102"/>
        <v/>
      </c>
      <c r="G1173" s="428" t="str">
        <f t="shared" si="103"/>
        <v/>
      </c>
      <c r="H1173" s="555" t="str">
        <f t="shared" si="100"/>
        <v>否</v>
      </c>
      <c r="I1173" s="558" t="str">
        <f t="shared" si="101"/>
        <v>项</v>
      </c>
    </row>
    <row r="1174" ht="34.9" customHeight="1" spans="1:9">
      <c r="A1174" s="556" t="s">
        <v>2199</v>
      </c>
      <c r="B1174" s="199" t="s">
        <v>2200</v>
      </c>
      <c r="C1174" s="330"/>
      <c r="D1174" s="330"/>
      <c r="E1174" s="330"/>
      <c r="F1174" s="428" t="str">
        <f t="shared" si="102"/>
        <v/>
      </c>
      <c r="G1174" s="428" t="str">
        <f t="shared" si="103"/>
        <v/>
      </c>
      <c r="H1174" s="555" t="str">
        <f t="shared" ref="H1174:H1177" si="104">IF(LEN(A1174)=3,"是",IF(B1174&lt;&gt;"",IF(SUM(C1174:E1174)&lt;&gt;0,"是","否"),"是"))</f>
        <v>否</v>
      </c>
      <c r="I1174" s="558" t="str">
        <f t="shared" ref="I1174:I1177" si="105">IF(LEN(A1174)=3,"类",IF(LEN(A1174)=5,"款","项"))</f>
        <v>项</v>
      </c>
    </row>
    <row r="1175" ht="34.9" customHeight="1" spans="1:9">
      <c r="A1175" s="556" t="s">
        <v>2201</v>
      </c>
      <c r="B1175" s="199" t="s">
        <v>2202</v>
      </c>
      <c r="C1175" s="330"/>
      <c r="D1175" s="330"/>
      <c r="E1175" s="330"/>
      <c r="F1175" s="428" t="str">
        <f t="shared" si="102"/>
        <v/>
      </c>
      <c r="G1175" s="428" t="str">
        <f t="shared" si="103"/>
        <v/>
      </c>
      <c r="H1175" s="555" t="str">
        <f t="shared" si="104"/>
        <v>否</v>
      </c>
      <c r="I1175" s="558" t="str">
        <f t="shared" si="105"/>
        <v>项</v>
      </c>
    </row>
    <row r="1176" ht="34.9" customHeight="1" spans="1:9">
      <c r="A1176" s="556" t="s">
        <v>2203</v>
      </c>
      <c r="B1176" s="199" t="s">
        <v>2204</v>
      </c>
      <c r="C1176" s="330"/>
      <c r="D1176" s="330"/>
      <c r="E1176" s="330"/>
      <c r="F1176" s="428" t="str">
        <f t="shared" si="102"/>
        <v/>
      </c>
      <c r="G1176" s="428" t="str">
        <f t="shared" si="103"/>
        <v/>
      </c>
      <c r="H1176" s="555" t="str">
        <f t="shared" si="104"/>
        <v>否</v>
      </c>
      <c r="I1176" s="558" t="str">
        <f t="shared" si="105"/>
        <v>项</v>
      </c>
    </row>
    <row r="1177" ht="34.9" customHeight="1" spans="1:9">
      <c r="A1177" s="556" t="s">
        <v>2205</v>
      </c>
      <c r="B1177" s="199" t="s">
        <v>2206</v>
      </c>
      <c r="C1177" s="330"/>
      <c r="D1177" s="330"/>
      <c r="E1177" s="330"/>
      <c r="F1177" s="428" t="str">
        <f t="shared" si="102"/>
        <v/>
      </c>
      <c r="G1177" s="428" t="str">
        <f t="shared" si="103"/>
        <v/>
      </c>
      <c r="H1177" s="555" t="str">
        <f t="shared" si="104"/>
        <v>否</v>
      </c>
      <c r="I1177" s="558" t="str">
        <f t="shared" si="105"/>
        <v>项</v>
      </c>
    </row>
    <row r="1178" ht="34.9" customHeight="1" spans="1:9">
      <c r="A1178" s="556" t="s">
        <v>2207</v>
      </c>
      <c r="B1178" s="199" t="s">
        <v>2208</v>
      </c>
      <c r="C1178" s="330"/>
      <c r="D1178" s="330"/>
      <c r="E1178" s="330"/>
      <c r="F1178" s="428" t="str">
        <f t="shared" si="102"/>
        <v/>
      </c>
      <c r="G1178" s="428" t="str">
        <f t="shared" si="103"/>
        <v/>
      </c>
      <c r="H1178" s="555" t="str">
        <f t="shared" ref="H1178:H1207" si="106">IF(LEN(A1178)=3,"是",IF(B1178&lt;&gt;"",IF(SUM(C1178:E1178)&lt;&gt;0,"是","否"),"是"))</f>
        <v>否</v>
      </c>
      <c r="I1178" s="558" t="str">
        <f t="shared" ref="I1178:I1207" si="107">IF(LEN(A1178)=3,"类",IF(LEN(A1178)=5,"款","项"))</f>
        <v>项</v>
      </c>
    </row>
    <row r="1179" ht="34.9" customHeight="1" spans="1:9">
      <c r="A1179" s="556" t="s">
        <v>2209</v>
      </c>
      <c r="B1179" s="199" t="s">
        <v>2210</v>
      </c>
      <c r="C1179" s="330"/>
      <c r="D1179" s="330"/>
      <c r="E1179" s="330"/>
      <c r="F1179" s="428" t="str">
        <f t="shared" si="102"/>
        <v/>
      </c>
      <c r="G1179" s="428" t="str">
        <f t="shared" si="103"/>
        <v/>
      </c>
      <c r="H1179" s="555" t="str">
        <f t="shared" si="106"/>
        <v>否</v>
      </c>
      <c r="I1179" s="558" t="str">
        <f t="shared" si="107"/>
        <v>项</v>
      </c>
    </row>
    <row r="1180" ht="34.9" customHeight="1" spans="1:9">
      <c r="A1180" s="556" t="s">
        <v>2211</v>
      </c>
      <c r="B1180" s="199" t="s">
        <v>2212</v>
      </c>
      <c r="C1180" s="330"/>
      <c r="D1180" s="330"/>
      <c r="E1180" s="330"/>
      <c r="F1180" s="428" t="str">
        <f t="shared" si="102"/>
        <v/>
      </c>
      <c r="G1180" s="428" t="str">
        <f t="shared" si="103"/>
        <v/>
      </c>
      <c r="H1180" s="555" t="str">
        <f t="shared" si="106"/>
        <v>否</v>
      </c>
      <c r="I1180" s="558" t="str">
        <f t="shared" si="107"/>
        <v>项</v>
      </c>
    </row>
    <row r="1181" ht="34.9" customHeight="1" spans="1:9">
      <c r="A1181" s="556" t="s">
        <v>2213</v>
      </c>
      <c r="B1181" s="199" t="s">
        <v>2214</v>
      </c>
      <c r="C1181" s="330"/>
      <c r="D1181" s="330"/>
      <c r="E1181" s="330"/>
      <c r="F1181" s="428" t="str">
        <f t="shared" si="102"/>
        <v/>
      </c>
      <c r="G1181" s="428" t="str">
        <f t="shared" si="103"/>
        <v/>
      </c>
      <c r="H1181" s="555" t="str">
        <f t="shared" si="106"/>
        <v>否</v>
      </c>
      <c r="I1181" s="558" t="str">
        <f t="shared" si="107"/>
        <v>项</v>
      </c>
    </row>
    <row r="1182" s="421" customFormat="1" ht="34.9" customHeight="1" spans="1:9">
      <c r="A1182" s="556" t="s">
        <v>2215</v>
      </c>
      <c r="B1182" s="199" t="s">
        <v>2216</v>
      </c>
      <c r="C1182" s="330"/>
      <c r="D1182" s="330"/>
      <c r="E1182" s="330"/>
      <c r="F1182" s="428" t="str">
        <f t="shared" si="102"/>
        <v/>
      </c>
      <c r="G1182" s="428" t="str">
        <f t="shared" si="103"/>
        <v/>
      </c>
      <c r="H1182" s="555" t="str">
        <f t="shared" si="106"/>
        <v>否</v>
      </c>
      <c r="I1182" s="558" t="str">
        <f t="shared" si="107"/>
        <v>项</v>
      </c>
    </row>
    <row r="1183" ht="34.9" customHeight="1" spans="1:9">
      <c r="A1183" s="556" t="s">
        <v>2217</v>
      </c>
      <c r="B1183" s="199" t="s">
        <v>2218</v>
      </c>
      <c r="C1183" s="330"/>
      <c r="D1183" s="330"/>
      <c r="E1183" s="330"/>
      <c r="F1183" s="428" t="str">
        <f t="shared" si="102"/>
        <v/>
      </c>
      <c r="G1183" s="428" t="str">
        <f t="shared" si="103"/>
        <v/>
      </c>
      <c r="H1183" s="555" t="str">
        <f t="shared" si="106"/>
        <v>否</v>
      </c>
      <c r="I1183" s="558" t="str">
        <f t="shared" si="107"/>
        <v>项</v>
      </c>
    </row>
    <row r="1184" ht="34.9" customHeight="1" spans="1:9">
      <c r="A1184" s="556" t="s">
        <v>2219</v>
      </c>
      <c r="B1184" s="199" t="s">
        <v>2220</v>
      </c>
      <c r="C1184" s="330"/>
      <c r="D1184" s="330"/>
      <c r="E1184" s="330"/>
      <c r="F1184" s="428" t="str">
        <f t="shared" si="102"/>
        <v/>
      </c>
      <c r="G1184" s="428" t="str">
        <f t="shared" si="103"/>
        <v/>
      </c>
      <c r="H1184" s="555" t="str">
        <f t="shared" si="106"/>
        <v>否</v>
      </c>
      <c r="I1184" s="558" t="str">
        <f t="shared" si="107"/>
        <v>项</v>
      </c>
    </row>
    <row r="1185" ht="34.9" customHeight="1" spans="1:9">
      <c r="A1185" s="556" t="s">
        <v>2221</v>
      </c>
      <c r="B1185" s="199" t="s">
        <v>2222</v>
      </c>
      <c r="C1185" s="330"/>
      <c r="D1185" s="330"/>
      <c r="E1185" s="330"/>
      <c r="F1185" s="428" t="str">
        <f t="shared" si="102"/>
        <v/>
      </c>
      <c r="G1185" s="428" t="str">
        <f t="shared" si="103"/>
        <v/>
      </c>
      <c r="H1185" s="555" t="str">
        <f t="shared" si="106"/>
        <v>否</v>
      </c>
      <c r="I1185" s="558" t="str">
        <f t="shared" si="107"/>
        <v>项</v>
      </c>
    </row>
    <row r="1186" ht="34.9" customHeight="1" spans="1:9">
      <c r="A1186" s="556" t="s">
        <v>2223</v>
      </c>
      <c r="B1186" s="199" t="s">
        <v>2224</v>
      </c>
      <c r="C1186" s="330"/>
      <c r="D1186" s="330"/>
      <c r="E1186" s="330"/>
      <c r="F1186" s="428" t="str">
        <f t="shared" si="102"/>
        <v/>
      </c>
      <c r="G1186" s="428" t="str">
        <f t="shared" si="103"/>
        <v/>
      </c>
      <c r="H1186" s="555" t="str">
        <f t="shared" si="106"/>
        <v>否</v>
      </c>
      <c r="I1186" s="558" t="str">
        <f t="shared" si="107"/>
        <v>项</v>
      </c>
    </row>
    <row r="1187" ht="34.9" customHeight="1" spans="1:9">
      <c r="A1187" s="556" t="s">
        <v>2225</v>
      </c>
      <c r="B1187" s="199" t="s">
        <v>2226</v>
      </c>
      <c r="C1187" s="330"/>
      <c r="D1187" s="330"/>
      <c r="E1187" s="330"/>
      <c r="F1187" s="428" t="str">
        <f t="shared" si="102"/>
        <v/>
      </c>
      <c r="G1187" s="428" t="str">
        <f t="shared" si="103"/>
        <v/>
      </c>
      <c r="H1187" s="555" t="str">
        <f t="shared" si="106"/>
        <v>否</v>
      </c>
      <c r="I1187" s="558" t="str">
        <f t="shared" si="107"/>
        <v>项</v>
      </c>
    </row>
    <row r="1188" ht="34.9" customHeight="1" spans="1:9">
      <c r="A1188" s="556" t="s">
        <v>2227</v>
      </c>
      <c r="B1188" s="199" t="s">
        <v>2228</v>
      </c>
      <c r="C1188" s="330"/>
      <c r="D1188" s="330"/>
      <c r="E1188" s="330"/>
      <c r="F1188" s="428" t="str">
        <f t="shared" si="102"/>
        <v/>
      </c>
      <c r="G1188" s="428" t="str">
        <f t="shared" si="103"/>
        <v/>
      </c>
      <c r="H1188" s="555" t="str">
        <f t="shared" si="106"/>
        <v>否</v>
      </c>
      <c r="I1188" s="558" t="str">
        <f t="shared" si="107"/>
        <v>项</v>
      </c>
    </row>
    <row r="1189" ht="34.9" customHeight="1" spans="1:9">
      <c r="A1189" s="556" t="s">
        <v>2229</v>
      </c>
      <c r="B1189" s="199" t="s">
        <v>267</v>
      </c>
      <c r="C1189" s="330">
        <v>205</v>
      </c>
      <c r="D1189" s="330">
        <v>236</v>
      </c>
      <c r="E1189" s="521">
        <v>178</v>
      </c>
      <c r="F1189" s="428">
        <f t="shared" si="102"/>
        <v>-0.132</v>
      </c>
      <c r="G1189" s="428">
        <f t="shared" si="103"/>
        <v>0.754</v>
      </c>
      <c r="H1189" s="555" t="str">
        <f t="shared" si="106"/>
        <v>是</v>
      </c>
      <c r="I1189" s="558" t="str">
        <f t="shared" si="107"/>
        <v>项</v>
      </c>
    </row>
    <row r="1190" s="421" customFormat="1" ht="34.9" customHeight="1" spans="1:9">
      <c r="A1190" s="556" t="s">
        <v>2230</v>
      </c>
      <c r="B1190" s="199" t="s">
        <v>2231</v>
      </c>
      <c r="C1190" s="330">
        <v>8</v>
      </c>
      <c r="D1190" s="330">
        <v>16</v>
      </c>
      <c r="E1190" s="521">
        <v>842</v>
      </c>
      <c r="F1190" s="428">
        <f t="shared" si="102"/>
        <v>104.25</v>
      </c>
      <c r="G1190" s="428">
        <f t="shared" si="103"/>
        <v>52.625</v>
      </c>
      <c r="H1190" s="555" t="str">
        <f t="shared" si="106"/>
        <v>是</v>
      </c>
      <c r="I1190" s="558" t="str">
        <f t="shared" si="107"/>
        <v>项</v>
      </c>
    </row>
    <row r="1191" s="421" customFormat="1" ht="34.9" customHeight="1" spans="1:9">
      <c r="A1191" s="556" t="s">
        <v>2232</v>
      </c>
      <c r="B1191" s="199" t="s">
        <v>2233</v>
      </c>
      <c r="C1191" s="330">
        <f>SUM(C1192:C1205)</f>
        <v>103</v>
      </c>
      <c r="D1191" s="330">
        <f>SUM(D1192:D1205)</f>
        <v>406</v>
      </c>
      <c r="E1191" s="330">
        <f>SUM(E1192:E1205)</f>
        <v>97</v>
      </c>
      <c r="F1191" s="428">
        <f t="shared" si="102"/>
        <v>-0.058</v>
      </c>
      <c r="G1191" s="428">
        <f t="shared" si="103"/>
        <v>0.239</v>
      </c>
      <c r="H1191" s="555" t="str">
        <f t="shared" si="106"/>
        <v>是</v>
      </c>
      <c r="I1191" s="558" t="str">
        <f t="shared" si="107"/>
        <v>款</v>
      </c>
    </row>
    <row r="1192" s="421" customFormat="1" ht="34.9" customHeight="1" spans="1:9">
      <c r="A1192" s="556" t="s">
        <v>2234</v>
      </c>
      <c r="B1192" s="199" t="s">
        <v>249</v>
      </c>
      <c r="C1192" s="330">
        <v>0</v>
      </c>
      <c r="D1192" s="330"/>
      <c r="E1192" s="330">
        <v>0</v>
      </c>
      <c r="F1192" s="428" t="str">
        <f t="shared" si="102"/>
        <v/>
      </c>
      <c r="G1192" s="428" t="str">
        <f t="shared" si="103"/>
        <v/>
      </c>
      <c r="H1192" s="555" t="str">
        <f t="shared" si="106"/>
        <v>否</v>
      </c>
      <c r="I1192" s="558" t="str">
        <f t="shared" si="107"/>
        <v>项</v>
      </c>
    </row>
    <row r="1193" s="421" customFormat="1" ht="34.9" customHeight="1" spans="1:9">
      <c r="A1193" s="556" t="s">
        <v>2235</v>
      </c>
      <c r="B1193" s="199" t="s">
        <v>251</v>
      </c>
      <c r="C1193" s="330">
        <v>12</v>
      </c>
      <c r="D1193" s="330">
        <v>6</v>
      </c>
      <c r="E1193" s="330"/>
      <c r="F1193" s="428">
        <f t="shared" si="102"/>
        <v>-1</v>
      </c>
      <c r="G1193" s="428">
        <f t="shared" si="103"/>
        <v>0</v>
      </c>
      <c r="H1193" s="555" t="str">
        <f t="shared" si="106"/>
        <v>是</v>
      </c>
      <c r="I1193" s="558" t="str">
        <f t="shared" si="107"/>
        <v>项</v>
      </c>
    </row>
    <row r="1194" s="421" customFormat="1" ht="34.9" customHeight="1" spans="1:9">
      <c r="A1194" s="556" t="s">
        <v>2236</v>
      </c>
      <c r="B1194" s="199" t="s">
        <v>253</v>
      </c>
      <c r="C1194" s="330">
        <v>0</v>
      </c>
      <c r="D1194" s="330"/>
      <c r="E1194" s="330">
        <v>0</v>
      </c>
      <c r="F1194" s="428" t="str">
        <f t="shared" si="102"/>
        <v/>
      </c>
      <c r="G1194" s="428" t="str">
        <f t="shared" si="103"/>
        <v/>
      </c>
      <c r="H1194" s="555" t="str">
        <f t="shared" si="106"/>
        <v>否</v>
      </c>
      <c r="I1194" s="558" t="str">
        <f t="shared" si="107"/>
        <v>项</v>
      </c>
    </row>
    <row r="1195" s="421" customFormat="1" ht="34.9" customHeight="1" spans="1:9">
      <c r="A1195" s="556" t="s">
        <v>2237</v>
      </c>
      <c r="B1195" s="199" t="s">
        <v>2238</v>
      </c>
      <c r="C1195" s="330">
        <v>0</v>
      </c>
      <c r="D1195" s="330"/>
      <c r="E1195" s="330">
        <v>0</v>
      </c>
      <c r="F1195" s="428" t="str">
        <f t="shared" si="102"/>
        <v/>
      </c>
      <c r="G1195" s="428" t="str">
        <f t="shared" si="103"/>
        <v/>
      </c>
      <c r="H1195" s="555" t="str">
        <f t="shared" si="106"/>
        <v>否</v>
      </c>
      <c r="I1195" s="558" t="str">
        <f t="shared" si="107"/>
        <v>项</v>
      </c>
    </row>
    <row r="1196" ht="34.9" customHeight="1" spans="1:9">
      <c r="A1196" s="556" t="s">
        <v>2239</v>
      </c>
      <c r="B1196" s="199" t="s">
        <v>2240</v>
      </c>
      <c r="C1196" s="330">
        <v>0</v>
      </c>
      <c r="D1196" s="330"/>
      <c r="E1196" s="330">
        <v>0</v>
      </c>
      <c r="F1196" s="428" t="str">
        <f t="shared" si="102"/>
        <v/>
      </c>
      <c r="G1196" s="428" t="str">
        <f t="shared" si="103"/>
        <v/>
      </c>
      <c r="H1196" s="555" t="str">
        <f t="shared" si="106"/>
        <v>否</v>
      </c>
      <c r="I1196" s="558" t="str">
        <f t="shared" si="107"/>
        <v>项</v>
      </c>
    </row>
    <row r="1197" ht="34.9" customHeight="1" spans="1:9">
      <c r="A1197" s="556" t="s">
        <v>2241</v>
      </c>
      <c r="B1197" s="199" t="s">
        <v>2242</v>
      </c>
      <c r="C1197" s="330">
        <v>0</v>
      </c>
      <c r="D1197" s="330"/>
      <c r="E1197" s="330">
        <v>0</v>
      </c>
      <c r="F1197" s="428" t="str">
        <f t="shared" si="102"/>
        <v/>
      </c>
      <c r="G1197" s="428" t="str">
        <f t="shared" si="103"/>
        <v/>
      </c>
      <c r="H1197" s="555" t="str">
        <f t="shared" si="106"/>
        <v>否</v>
      </c>
      <c r="I1197" s="558" t="str">
        <f t="shared" si="107"/>
        <v>项</v>
      </c>
    </row>
    <row r="1198" ht="34.9" customHeight="1" spans="1:9">
      <c r="A1198" s="556" t="s">
        <v>2243</v>
      </c>
      <c r="B1198" s="199" t="s">
        <v>2244</v>
      </c>
      <c r="C1198" s="330">
        <v>0</v>
      </c>
      <c r="D1198" s="330"/>
      <c r="E1198" s="330">
        <v>0</v>
      </c>
      <c r="F1198" s="428" t="str">
        <f t="shared" si="102"/>
        <v/>
      </c>
      <c r="G1198" s="428" t="str">
        <f t="shared" si="103"/>
        <v/>
      </c>
      <c r="H1198" s="555" t="str">
        <f t="shared" si="106"/>
        <v>否</v>
      </c>
      <c r="I1198" s="558" t="str">
        <f t="shared" si="107"/>
        <v>项</v>
      </c>
    </row>
    <row r="1199" ht="34.9" customHeight="1" spans="1:9">
      <c r="A1199" s="556" t="s">
        <v>2245</v>
      </c>
      <c r="B1199" s="199" t="s">
        <v>2246</v>
      </c>
      <c r="C1199" s="330">
        <v>67</v>
      </c>
      <c r="D1199" s="330">
        <v>79</v>
      </c>
      <c r="E1199" s="521">
        <v>67</v>
      </c>
      <c r="F1199" s="428">
        <f t="shared" si="102"/>
        <v>0</v>
      </c>
      <c r="G1199" s="428">
        <f t="shared" si="103"/>
        <v>0.848</v>
      </c>
      <c r="H1199" s="555" t="str">
        <f t="shared" si="106"/>
        <v>是</v>
      </c>
      <c r="I1199" s="558" t="str">
        <f t="shared" si="107"/>
        <v>项</v>
      </c>
    </row>
    <row r="1200" ht="34.9" customHeight="1" spans="1:9">
      <c r="A1200" s="556" t="s">
        <v>2247</v>
      </c>
      <c r="B1200" s="199" t="s">
        <v>2248</v>
      </c>
      <c r="C1200" s="330">
        <v>24</v>
      </c>
      <c r="D1200" s="330">
        <v>5</v>
      </c>
      <c r="E1200" s="521">
        <v>6</v>
      </c>
      <c r="F1200" s="428">
        <f t="shared" si="102"/>
        <v>-0.75</v>
      </c>
      <c r="G1200" s="428">
        <f t="shared" si="103"/>
        <v>1.2</v>
      </c>
      <c r="H1200" s="555" t="str">
        <f t="shared" si="106"/>
        <v>是</v>
      </c>
      <c r="I1200" s="558" t="str">
        <f t="shared" si="107"/>
        <v>项</v>
      </c>
    </row>
    <row r="1201" ht="34.9" customHeight="1" spans="1:9">
      <c r="A1201" s="556" t="s">
        <v>2249</v>
      </c>
      <c r="B1201" s="199" t="s">
        <v>2250</v>
      </c>
      <c r="C1201" s="330"/>
      <c r="D1201" s="330"/>
      <c r="E1201" s="521"/>
      <c r="F1201" s="428" t="str">
        <f t="shared" si="102"/>
        <v/>
      </c>
      <c r="G1201" s="428" t="str">
        <f t="shared" si="103"/>
        <v/>
      </c>
      <c r="H1201" s="555" t="str">
        <f t="shared" si="106"/>
        <v>否</v>
      </c>
      <c r="I1201" s="558" t="str">
        <f t="shared" si="107"/>
        <v>项</v>
      </c>
    </row>
    <row r="1202" ht="34.9" customHeight="1" spans="1:9">
      <c r="A1202" s="556" t="s">
        <v>2251</v>
      </c>
      <c r="B1202" s="199" t="s">
        <v>2252</v>
      </c>
      <c r="C1202" s="330"/>
      <c r="D1202" s="330"/>
      <c r="E1202" s="521"/>
      <c r="F1202" s="428" t="str">
        <f t="shared" si="102"/>
        <v/>
      </c>
      <c r="G1202" s="428" t="str">
        <f t="shared" si="103"/>
        <v/>
      </c>
      <c r="H1202" s="555" t="str">
        <f t="shared" si="106"/>
        <v>否</v>
      </c>
      <c r="I1202" s="558" t="str">
        <f t="shared" si="107"/>
        <v>项</v>
      </c>
    </row>
    <row r="1203" ht="34.9" customHeight="1" spans="1:9">
      <c r="A1203" s="556" t="s">
        <v>2253</v>
      </c>
      <c r="B1203" s="199" t="s">
        <v>2254</v>
      </c>
      <c r="C1203" s="330"/>
      <c r="D1203" s="330"/>
      <c r="E1203" s="521"/>
      <c r="F1203" s="428" t="str">
        <f t="shared" si="102"/>
        <v/>
      </c>
      <c r="G1203" s="428" t="str">
        <f t="shared" si="103"/>
        <v/>
      </c>
      <c r="H1203" s="555" t="str">
        <f t="shared" si="106"/>
        <v>否</v>
      </c>
      <c r="I1203" s="558" t="str">
        <f t="shared" si="107"/>
        <v>项</v>
      </c>
    </row>
    <row r="1204" ht="34.9" customHeight="1" spans="1:9">
      <c r="A1204" s="556" t="s">
        <v>2255</v>
      </c>
      <c r="B1204" s="199" t="s">
        <v>2256</v>
      </c>
      <c r="C1204" s="330"/>
      <c r="D1204" s="330"/>
      <c r="E1204" s="521"/>
      <c r="F1204" s="428" t="str">
        <f t="shared" si="102"/>
        <v/>
      </c>
      <c r="G1204" s="428" t="str">
        <f t="shared" si="103"/>
        <v/>
      </c>
      <c r="H1204" s="555" t="str">
        <f t="shared" si="106"/>
        <v>否</v>
      </c>
      <c r="I1204" s="558" t="str">
        <f t="shared" si="107"/>
        <v>项</v>
      </c>
    </row>
    <row r="1205" ht="34.9" customHeight="1" spans="1:9">
      <c r="A1205" s="556" t="s">
        <v>2257</v>
      </c>
      <c r="B1205" s="199" t="s">
        <v>2258</v>
      </c>
      <c r="C1205" s="330"/>
      <c r="D1205" s="330">
        <v>316</v>
      </c>
      <c r="E1205" s="521">
        <v>24</v>
      </c>
      <c r="F1205" s="428" t="str">
        <f t="shared" si="102"/>
        <v/>
      </c>
      <c r="G1205" s="428">
        <f t="shared" si="103"/>
        <v>0.076</v>
      </c>
      <c r="H1205" s="555" t="str">
        <f t="shared" si="106"/>
        <v>是</v>
      </c>
      <c r="I1205" s="558" t="str">
        <f t="shared" si="107"/>
        <v>项</v>
      </c>
    </row>
    <row r="1206" s="421" customFormat="1" ht="34.9" customHeight="1" spans="1:9">
      <c r="A1206" s="556" t="s">
        <v>2259</v>
      </c>
      <c r="B1206" s="199" t="s">
        <v>2260</v>
      </c>
      <c r="C1206" s="330"/>
      <c r="D1206" s="330">
        <f>D1207</f>
        <v>0</v>
      </c>
      <c r="E1206" s="330"/>
      <c r="F1206" s="428" t="str">
        <f t="shared" si="102"/>
        <v/>
      </c>
      <c r="G1206" s="428" t="str">
        <f t="shared" si="103"/>
        <v/>
      </c>
      <c r="H1206" s="555" t="str">
        <f t="shared" si="106"/>
        <v>否</v>
      </c>
      <c r="I1206" s="558" t="str">
        <f t="shared" si="107"/>
        <v>款</v>
      </c>
    </row>
    <row r="1207" ht="34.9" customHeight="1" spans="1:9">
      <c r="A1207" s="568" t="s">
        <v>2261</v>
      </c>
      <c r="B1207" s="199" t="s">
        <v>2262</v>
      </c>
      <c r="C1207" s="330"/>
      <c r="D1207" s="330"/>
      <c r="E1207" s="330"/>
      <c r="F1207" s="428" t="str">
        <f t="shared" si="102"/>
        <v/>
      </c>
      <c r="G1207" s="428" t="str">
        <f t="shared" si="103"/>
        <v/>
      </c>
      <c r="H1207" s="555" t="str">
        <f t="shared" si="106"/>
        <v>否</v>
      </c>
      <c r="I1207" s="558" t="str">
        <f t="shared" si="107"/>
        <v>项</v>
      </c>
    </row>
    <row r="1208" ht="34.9" customHeight="1" spans="1:9">
      <c r="A1208" s="349" t="s">
        <v>211</v>
      </c>
      <c r="B1208" s="193" t="s">
        <v>212</v>
      </c>
      <c r="C1208" s="239">
        <f>SUM(C1209,C1220,C1224)</f>
        <v>7839</v>
      </c>
      <c r="D1208" s="239">
        <f>SUM(D1209,D1220,D1224)</f>
        <v>4359</v>
      </c>
      <c r="E1208" s="239">
        <f>SUM(E1209,E1220,E1224)</f>
        <v>3636</v>
      </c>
      <c r="F1208" s="428">
        <f t="shared" si="102"/>
        <v>-0.536</v>
      </c>
      <c r="G1208" s="428">
        <f t="shared" si="103"/>
        <v>0.834</v>
      </c>
      <c r="H1208" s="555" t="str">
        <f t="shared" ref="H1208:H1265" si="108">IF(LEN(A1208)=3,"是",IF(B1208&lt;&gt;"",IF(SUM(C1208:E1208)&lt;&gt;0,"是","否"),"是"))</f>
        <v>是</v>
      </c>
      <c r="I1208" s="558" t="str">
        <f t="shared" ref="I1208:I1265" si="109">IF(LEN(A1208)=3,"类",IF(LEN(A1208)=5,"款","项"))</f>
        <v>类</v>
      </c>
    </row>
    <row r="1209" ht="34.9" customHeight="1" spans="1:9">
      <c r="A1209" s="556" t="s">
        <v>2263</v>
      </c>
      <c r="B1209" s="199" t="s">
        <v>2264</v>
      </c>
      <c r="C1209" s="330">
        <f>SUM(C1210:C1219)</f>
        <v>4368</v>
      </c>
      <c r="D1209" s="330">
        <f>SUM(D1210:D1219)</f>
        <v>186</v>
      </c>
      <c r="E1209" s="330">
        <f>SUM(E1210:E1219)</f>
        <v>17</v>
      </c>
      <c r="F1209" s="428">
        <f t="shared" si="102"/>
        <v>-0.996</v>
      </c>
      <c r="G1209" s="428">
        <f t="shared" si="103"/>
        <v>0.091</v>
      </c>
      <c r="H1209" s="555" t="str">
        <f t="shared" si="108"/>
        <v>是</v>
      </c>
      <c r="I1209" s="558" t="str">
        <f t="shared" si="109"/>
        <v>款</v>
      </c>
    </row>
    <row r="1210" ht="34.9" customHeight="1" spans="1:9">
      <c r="A1210" s="556" t="s">
        <v>2265</v>
      </c>
      <c r="B1210" s="199" t="s">
        <v>2266</v>
      </c>
      <c r="C1210" s="330"/>
      <c r="D1210" s="330"/>
      <c r="E1210" s="330"/>
      <c r="F1210" s="428" t="str">
        <f t="shared" si="102"/>
        <v/>
      </c>
      <c r="G1210" s="428" t="str">
        <f t="shared" si="103"/>
        <v/>
      </c>
      <c r="H1210" s="555" t="str">
        <f t="shared" si="108"/>
        <v>否</v>
      </c>
      <c r="I1210" s="558" t="str">
        <f t="shared" si="109"/>
        <v>项</v>
      </c>
    </row>
    <row r="1211" ht="34.9" customHeight="1" spans="1:9">
      <c r="A1211" s="556" t="s">
        <v>2267</v>
      </c>
      <c r="B1211" s="199" t="s">
        <v>2268</v>
      </c>
      <c r="C1211" s="239"/>
      <c r="D1211" s="330"/>
      <c r="E1211" s="330"/>
      <c r="F1211" s="428" t="str">
        <f t="shared" si="102"/>
        <v/>
      </c>
      <c r="G1211" s="428" t="str">
        <f t="shared" si="103"/>
        <v/>
      </c>
      <c r="H1211" s="555" t="str">
        <f t="shared" si="108"/>
        <v>否</v>
      </c>
      <c r="I1211" s="558" t="str">
        <f t="shared" si="109"/>
        <v>项</v>
      </c>
    </row>
    <row r="1212" ht="34.9" customHeight="1" spans="1:9">
      <c r="A1212" s="556" t="s">
        <v>2269</v>
      </c>
      <c r="B1212" s="199" t="s">
        <v>2270</v>
      </c>
      <c r="C1212" s="330">
        <v>13</v>
      </c>
      <c r="D1212" s="330"/>
      <c r="E1212" s="521">
        <v>-13</v>
      </c>
      <c r="F1212" s="428">
        <f t="shared" si="102"/>
        <v>-2</v>
      </c>
      <c r="G1212" s="428" t="str">
        <f t="shared" si="103"/>
        <v/>
      </c>
      <c r="H1212" s="555" t="str">
        <f t="shared" si="108"/>
        <v>否</v>
      </c>
      <c r="I1212" s="558" t="str">
        <f t="shared" si="109"/>
        <v>项</v>
      </c>
    </row>
    <row r="1213" ht="34.9" customHeight="1" spans="1:9">
      <c r="A1213" s="556" t="s">
        <v>2271</v>
      </c>
      <c r="B1213" s="199" t="s">
        <v>2272</v>
      </c>
      <c r="C1213" s="330">
        <v>0</v>
      </c>
      <c r="D1213" s="330"/>
      <c r="E1213" s="521"/>
      <c r="F1213" s="428" t="str">
        <f t="shared" si="102"/>
        <v/>
      </c>
      <c r="G1213" s="428" t="str">
        <f t="shared" si="103"/>
        <v/>
      </c>
      <c r="H1213" s="555" t="str">
        <f t="shared" si="108"/>
        <v>否</v>
      </c>
      <c r="I1213" s="558" t="str">
        <f t="shared" si="109"/>
        <v>项</v>
      </c>
    </row>
    <row r="1214" s="421" customFormat="1" ht="34.9" customHeight="1" spans="1:9">
      <c r="A1214" s="556" t="s">
        <v>2273</v>
      </c>
      <c r="B1214" s="199" t="s">
        <v>2274</v>
      </c>
      <c r="C1214" s="330">
        <v>326</v>
      </c>
      <c r="D1214" s="330">
        <v>186</v>
      </c>
      <c r="E1214" s="521">
        <v>30</v>
      </c>
      <c r="F1214" s="428">
        <f t="shared" si="102"/>
        <v>-0.908</v>
      </c>
      <c r="G1214" s="428">
        <f t="shared" si="103"/>
        <v>0.161</v>
      </c>
      <c r="H1214" s="555" t="str">
        <f t="shared" si="108"/>
        <v>是</v>
      </c>
      <c r="I1214" s="558" t="str">
        <f t="shared" si="109"/>
        <v>项</v>
      </c>
    </row>
    <row r="1215" ht="34.9" customHeight="1" spans="1:9">
      <c r="A1215" s="556" t="s">
        <v>2275</v>
      </c>
      <c r="B1215" s="199" t="s">
        <v>2276</v>
      </c>
      <c r="C1215" s="330">
        <v>0</v>
      </c>
      <c r="D1215" s="330"/>
      <c r="E1215" s="330">
        <v>0</v>
      </c>
      <c r="F1215" s="428" t="str">
        <f t="shared" si="102"/>
        <v/>
      </c>
      <c r="G1215" s="428" t="str">
        <f t="shared" si="103"/>
        <v/>
      </c>
      <c r="H1215" s="555" t="str">
        <f t="shared" si="108"/>
        <v>否</v>
      </c>
      <c r="I1215" s="558" t="str">
        <f t="shared" si="109"/>
        <v>项</v>
      </c>
    </row>
    <row r="1216" s="421" customFormat="1" ht="34.9" customHeight="1" spans="1:9">
      <c r="A1216" s="556" t="s">
        <v>2277</v>
      </c>
      <c r="B1216" s="199" t="s">
        <v>2278</v>
      </c>
      <c r="C1216" s="330">
        <v>0</v>
      </c>
      <c r="D1216" s="330"/>
      <c r="E1216" s="330">
        <v>0</v>
      </c>
      <c r="F1216" s="428" t="str">
        <f t="shared" si="102"/>
        <v/>
      </c>
      <c r="G1216" s="428" t="str">
        <f t="shared" si="103"/>
        <v/>
      </c>
      <c r="H1216" s="555" t="str">
        <f t="shared" si="108"/>
        <v>否</v>
      </c>
      <c r="I1216" s="558" t="str">
        <f t="shared" si="109"/>
        <v>项</v>
      </c>
    </row>
    <row r="1217" ht="34.9" customHeight="1" spans="1:9">
      <c r="A1217" s="556" t="s">
        <v>2279</v>
      </c>
      <c r="B1217" s="199" t="s">
        <v>2280</v>
      </c>
      <c r="C1217" s="330">
        <v>76</v>
      </c>
      <c r="D1217" s="330"/>
      <c r="E1217" s="330"/>
      <c r="F1217" s="428">
        <f t="shared" si="102"/>
        <v>-1</v>
      </c>
      <c r="G1217" s="428" t="str">
        <f t="shared" si="103"/>
        <v/>
      </c>
      <c r="H1217" s="555" t="str">
        <f t="shared" si="108"/>
        <v>是</v>
      </c>
      <c r="I1217" s="558" t="str">
        <f t="shared" si="109"/>
        <v>项</v>
      </c>
    </row>
    <row r="1218" ht="34.9" customHeight="1" spans="1:9">
      <c r="A1218" s="556" t="s">
        <v>2281</v>
      </c>
      <c r="B1218" s="199" t="s">
        <v>2282</v>
      </c>
      <c r="C1218" s="330">
        <v>0</v>
      </c>
      <c r="D1218" s="330"/>
      <c r="E1218" s="330">
        <v>0</v>
      </c>
      <c r="F1218" s="428" t="str">
        <f t="shared" si="102"/>
        <v/>
      </c>
      <c r="G1218" s="428" t="str">
        <f t="shared" si="103"/>
        <v/>
      </c>
      <c r="H1218" s="555" t="str">
        <f t="shared" si="108"/>
        <v>否</v>
      </c>
      <c r="I1218" s="558" t="str">
        <f t="shared" si="109"/>
        <v>项</v>
      </c>
    </row>
    <row r="1219" ht="34.9" customHeight="1" spans="1:9">
      <c r="A1219" s="556" t="s">
        <v>2283</v>
      </c>
      <c r="B1219" s="199" t="s">
        <v>2284</v>
      </c>
      <c r="C1219" s="330">
        <v>3953</v>
      </c>
      <c r="D1219" s="330"/>
      <c r="E1219" s="330"/>
      <c r="F1219" s="428">
        <f t="shared" si="102"/>
        <v>-1</v>
      </c>
      <c r="G1219" s="428" t="str">
        <f t="shared" si="103"/>
        <v/>
      </c>
      <c r="H1219" s="555" t="str">
        <f t="shared" si="108"/>
        <v>是</v>
      </c>
      <c r="I1219" s="558" t="str">
        <f t="shared" si="109"/>
        <v>项</v>
      </c>
    </row>
    <row r="1220" ht="34.9" customHeight="1" spans="1:9">
      <c r="A1220" s="556" t="s">
        <v>2285</v>
      </c>
      <c r="B1220" s="199" t="s">
        <v>2286</v>
      </c>
      <c r="C1220" s="330">
        <f>SUM(C1221:C1223)</f>
        <v>3471</v>
      </c>
      <c r="D1220" s="330">
        <f>SUM(D1221:D1223)</f>
        <v>4173</v>
      </c>
      <c r="E1220" s="330">
        <f>SUM(E1221:E1223)</f>
        <v>3619</v>
      </c>
      <c r="F1220" s="428">
        <f t="shared" si="102"/>
        <v>0.043</v>
      </c>
      <c r="G1220" s="428">
        <f t="shared" si="103"/>
        <v>0.867</v>
      </c>
      <c r="H1220" s="555" t="str">
        <f t="shared" si="108"/>
        <v>是</v>
      </c>
      <c r="I1220" s="558" t="str">
        <f t="shared" si="109"/>
        <v>款</v>
      </c>
    </row>
    <row r="1221" ht="34.9" customHeight="1" spans="1:9">
      <c r="A1221" s="556" t="s">
        <v>2287</v>
      </c>
      <c r="B1221" s="199" t="s">
        <v>2288</v>
      </c>
      <c r="C1221" s="330">
        <v>3471</v>
      </c>
      <c r="D1221" s="330">
        <v>4173</v>
      </c>
      <c r="E1221" s="521">
        <v>3619</v>
      </c>
      <c r="F1221" s="428">
        <f t="shared" si="102"/>
        <v>0.043</v>
      </c>
      <c r="G1221" s="428">
        <f t="shared" si="103"/>
        <v>0.867</v>
      </c>
      <c r="H1221" s="555" t="str">
        <f t="shared" si="108"/>
        <v>是</v>
      </c>
      <c r="I1221" s="558" t="str">
        <f t="shared" si="109"/>
        <v>项</v>
      </c>
    </row>
    <row r="1222" s="421" customFormat="1" ht="34.9" customHeight="1" spans="1:9">
      <c r="A1222" s="556" t="s">
        <v>2289</v>
      </c>
      <c r="B1222" s="199" t="s">
        <v>2290</v>
      </c>
      <c r="C1222" s="330"/>
      <c r="D1222" s="330"/>
      <c r="E1222" s="330"/>
      <c r="F1222" s="428" t="str">
        <f t="shared" ref="F1222:F1285" si="110">IF(C1222&lt;&gt;0,E1222/C1222-1,"")</f>
        <v/>
      </c>
      <c r="G1222" s="428" t="str">
        <f t="shared" ref="G1222:G1285" si="111">IF(D1222&lt;&gt;0,E1222/D1222,"")</f>
        <v/>
      </c>
      <c r="H1222" s="555" t="str">
        <f t="shared" si="108"/>
        <v>否</v>
      </c>
      <c r="I1222" s="558" t="str">
        <f t="shared" si="109"/>
        <v>项</v>
      </c>
    </row>
    <row r="1223" ht="34.9" customHeight="1" spans="1:9">
      <c r="A1223" s="556" t="s">
        <v>2291</v>
      </c>
      <c r="B1223" s="199" t="s">
        <v>2292</v>
      </c>
      <c r="C1223" s="330"/>
      <c r="D1223" s="330"/>
      <c r="E1223" s="330"/>
      <c r="F1223" s="428" t="str">
        <f t="shared" si="110"/>
        <v/>
      </c>
      <c r="G1223" s="428" t="str">
        <f t="shared" si="111"/>
        <v/>
      </c>
      <c r="H1223" s="555" t="str">
        <f t="shared" si="108"/>
        <v>否</v>
      </c>
      <c r="I1223" s="558" t="str">
        <f t="shared" si="109"/>
        <v>项</v>
      </c>
    </row>
    <row r="1224" s="421" customFormat="1" ht="34.9" customHeight="1" spans="1:9">
      <c r="A1224" s="556" t="s">
        <v>2293</v>
      </c>
      <c r="B1224" s="199" t="s">
        <v>2294</v>
      </c>
      <c r="C1224" s="330"/>
      <c r="D1224" s="330">
        <f>SUM(D1225:D1227)</f>
        <v>0</v>
      </c>
      <c r="E1224" s="330"/>
      <c r="F1224" s="428" t="str">
        <f t="shared" si="110"/>
        <v/>
      </c>
      <c r="G1224" s="428" t="str">
        <f t="shared" si="111"/>
        <v/>
      </c>
      <c r="H1224" s="555" t="str">
        <f t="shared" si="108"/>
        <v>否</v>
      </c>
      <c r="I1224" s="558" t="str">
        <f t="shared" si="109"/>
        <v>款</v>
      </c>
    </row>
    <row r="1225" ht="34.9" customHeight="1" spans="1:9">
      <c r="A1225" s="556" t="s">
        <v>2295</v>
      </c>
      <c r="B1225" s="199" t="s">
        <v>2296</v>
      </c>
      <c r="C1225" s="330"/>
      <c r="D1225" s="330"/>
      <c r="E1225" s="330"/>
      <c r="F1225" s="428" t="str">
        <f t="shared" si="110"/>
        <v/>
      </c>
      <c r="G1225" s="428" t="str">
        <f t="shared" si="111"/>
        <v/>
      </c>
      <c r="H1225" s="555" t="str">
        <f t="shared" si="108"/>
        <v>否</v>
      </c>
      <c r="I1225" s="558" t="str">
        <f t="shared" si="109"/>
        <v>项</v>
      </c>
    </row>
    <row r="1226" ht="34.9" customHeight="1" spans="1:9">
      <c r="A1226" s="556" t="s">
        <v>2297</v>
      </c>
      <c r="B1226" s="199" t="s">
        <v>2298</v>
      </c>
      <c r="C1226" s="330"/>
      <c r="D1226" s="330"/>
      <c r="E1226" s="330"/>
      <c r="F1226" s="428" t="str">
        <f t="shared" si="110"/>
        <v/>
      </c>
      <c r="G1226" s="428" t="str">
        <f t="shared" si="111"/>
        <v/>
      </c>
      <c r="H1226" s="555" t="str">
        <f t="shared" si="108"/>
        <v>否</v>
      </c>
      <c r="I1226" s="558" t="str">
        <f t="shared" si="109"/>
        <v>项</v>
      </c>
    </row>
    <row r="1227" ht="34.9" customHeight="1" spans="1:9">
      <c r="A1227" s="556" t="s">
        <v>2299</v>
      </c>
      <c r="B1227" s="199" t="s">
        <v>2300</v>
      </c>
      <c r="C1227" s="330"/>
      <c r="D1227" s="330"/>
      <c r="E1227" s="330"/>
      <c r="F1227" s="428" t="str">
        <f t="shared" si="110"/>
        <v/>
      </c>
      <c r="G1227" s="428" t="str">
        <f t="shared" si="111"/>
        <v/>
      </c>
      <c r="H1227" s="555" t="str">
        <f t="shared" si="108"/>
        <v>否</v>
      </c>
      <c r="I1227" s="558" t="str">
        <f t="shared" si="109"/>
        <v>项</v>
      </c>
    </row>
    <row r="1228" ht="34.9" customHeight="1" spans="1:9">
      <c r="A1228" s="349" t="s">
        <v>213</v>
      </c>
      <c r="B1228" s="193" t="s">
        <v>214</v>
      </c>
      <c r="C1228" s="239">
        <f>SUM(C1229,C1247,C1261,C1268,C1274)</f>
        <v>105</v>
      </c>
      <c r="D1228" s="239">
        <f>SUM(D1229,D1247,D1261,D1268,D1274)</f>
        <v>125</v>
      </c>
      <c r="E1228" s="239">
        <f>SUM(E1229,E1247,E1261,E1268,E1274)</f>
        <v>145</v>
      </c>
      <c r="F1228" s="428">
        <f t="shared" si="110"/>
        <v>0.381</v>
      </c>
      <c r="G1228" s="428">
        <f t="shared" si="111"/>
        <v>1.16</v>
      </c>
      <c r="H1228" s="555" t="str">
        <f t="shared" si="108"/>
        <v>是</v>
      </c>
      <c r="I1228" s="558" t="str">
        <f t="shared" si="109"/>
        <v>类</v>
      </c>
    </row>
    <row r="1229" ht="34.9" customHeight="1" spans="1:9">
      <c r="A1229" s="556" t="s">
        <v>2301</v>
      </c>
      <c r="B1229" s="199" t="s">
        <v>2302</v>
      </c>
      <c r="C1229" s="330">
        <f>SUM(C1230:C1246)</f>
        <v>105</v>
      </c>
      <c r="D1229" s="330">
        <f>SUM(D1230:D1246)</f>
        <v>125</v>
      </c>
      <c r="E1229" s="330">
        <f>SUM(E1230:E1246)</f>
        <v>105</v>
      </c>
      <c r="F1229" s="428">
        <f t="shared" si="110"/>
        <v>0</v>
      </c>
      <c r="G1229" s="428">
        <f t="shared" si="111"/>
        <v>0.84</v>
      </c>
      <c r="H1229" s="555" t="str">
        <f t="shared" si="108"/>
        <v>是</v>
      </c>
      <c r="I1229" s="558" t="str">
        <f t="shared" si="109"/>
        <v>款</v>
      </c>
    </row>
    <row r="1230" ht="34.9" customHeight="1" spans="1:9">
      <c r="A1230" s="556" t="s">
        <v>2303</v>
      </c>
      <c r="B1230" s="199" t="s">
        <v>249</v>
      </c>
      <c r="C1230" s="239"/>
      <c r="D1230" s="330"/>
      <c r="E1230" s="330"/>
      <c r="F1230" s="428" t="str">
        <f t="shared" si="110"/>
        <v/>
      </c>
      <c r="G1230" s="428" t="str">
        <f t="shared" si="111"/>
        <v/>
      </c>
      <c r="H1230" s="555" t="str">
        <f t="shared" si="108"/>
        <v>否</v>
      </c>
      <c r="I1230" s="558" t="str">
        <f t="shared" si="109"/>
        <v>项</v>
      </c>
    </row>
    <row r="1231" ht="34.9" customHeight="1" spans="1:9">
      <c r="A1231" s="556" t="s">
        <v>2304</v>
      </c>
      <c r="B1231" s="199" t="s">
        <v>251</v>
      </c>
      <c r="C1231" s="330"/>
      <c r="D1231" s="330"/>
      <c r="E1231" s="330"/>
      <c r="F1231" s="428" t="str">
        <f t="shared" si="110"/>
        <v/>
      </c>
      <c r="G1231" s="428" t="str">
        <f t="shared" si="111"/>
        <v/>
      </c>
      <c r="H1231" s="555" t="str">
        <f t="shared" si="108"/>
        <v>否</v>
      </c>
      <c r="I1231" s="558" t="str">
        <f t="shared" si="109"/>
        <v>项</v>
      </c>
    </row>
    <row r="1232" ht="34.9" customHeight="1" spans="1:9">
      <c r="A1232" s="556" t="s">
        <v>2305</v>
      </c>
      <c r="B1232" s="199" t="s">
        <v>253</v>
      </c>
      <c r="C1232" s="330"/>
      <c r="D1232" s="330"/>
      <c r="E1232" s="330"/>
      <c r="F1232" s="428" t="str">
        <f t="shared" si="110"/>
        <v/>
      </c>
      <c r="G1232" s="428" t="str">
        <f t="shared" si="111"/>
        <v/>
      </c>
      <c r="H1232" s="555" t="str">
        <f t="shared" si="108"/>
        <v>否</v>
      </c>
      <c r="I1232" s="558" t="str">
        <f t="shared" si="109"/>
        <v>项</v>
      </c>
    </row>
    <row r="1233" ht="34.9" customHeight="1" spans="1:9">
      <c r="A1233" s="556" t="s">
        <v>2306</v>
      </c>
      <c r="B1233" s="199" t="s">
        <v>2307</v>
      </c>
      <c r="C1233" s="330"/>
      <c r="D1233" s="330"/>
      <c r="E1233" s="239"/>
      <c r="F1233" s="428" t="str">
        <f t="shared" si="110"/>
        <v/>
      </c>
      <c r="G1233" s="428" t="str">
        <f t="shared" si="111"/>
        <v/>
      </c>
      <c r="H1233" s="555" t="str">
        <f t="shared" si="108"/>
        <v>否</v>
      </c>
      <c r="I1233" s="558" t="str">
        <f t="shared" si="109"/>
        <v>项</v>
      </c>
    </row>
    <row r="1234" ht="34.9" customHeight="1" spans="1:9">
      <c r="A1234" s="556" t="s">
        <v>2308</v>
      </c>
      <c r="B1234" s="199" t="s">
        <v>2309</v>
      </c>
      <c r="C1234" s="330"/>
      <c r="D1234" s="330"/>
      <c r="E1234" s="330"/>
      <c r="F1234" s="428" t="str">
        <f t="shared" si="110"/>
        <v/>
      </c>
      <c r="G1234" s="428" t="str">
        <f t="shared" si="111"/>
        <v/>
      </c>
      <c r="H1234" s="555" t="str">
        <f t="shared" si="108"/>
        <v>否</v>
      </c>
      <c r="I1234" s="558" t="str">
        <f t="shared" si="109"/>
        <v>项</v>
      </c>
    </row>
    <row r="1235" ht="34.9" customHeight="1" spans="1:9">
      <c r="A1235" s="556" t="s">
        <v>2310</v>
      </c>
      <c r="B1235" s="199" t="s">
        <v>2311</v>
      </c>
      <c r="C1235" s="330"/>
      <c r="D1235" s="330"/>
      <c r="E1235" s="330"/>
      <c r="F1235" s="428" t="str">
        <f t="shared" si="110"/>
        <v/>
      </c>
      <c r="G1235" s="428" t="str">
        <f t="shared" si="111"/>
        <v/>
      </c>
      <c r="H1235" s="555" t="str">
        <f t="shared" si="108"/>
        <v>否</v>
      </c>
      <c r="I1235" s="558" t="str">
        <f t="shared" si="109"/>
        <v>项</v>
      </c>
    </row>
    <row r="1236" ht="34.9" customHeight="1" spans="1:9">
      <c r="A1236" s="556" t="s">
        <v>2312</v>
      </c>
      <c r="B1236" s="199" t="s">
        <v>2313</v>
      </c>
      <c r="C1236" s="330"/>
      <c r="D1236" s="330"/>
      <c r="E1236" s="330"/>
      <c r="F1236" s="428" t="str">
        <f t="shared" si="110"/>
        <v/>
      </c>
      <c r="G1236" s="428" t="str">
        <f t="shared" si="111"/>
        <v/>
      </c>
      <c r="H1236" s="555" t="str">
        <f t="shared" si="108"/>
        <v>否</v>
      </c>
      <c r="I1236" s="558" t="str">
        <f t="shared" si="109"/>
        <v>项</v>
      </c>
    </row>
    <row r="1237" ht="34.9" customHeight="1" spans="1:9">
      <c r="A1237" s="556" t="s">
        <v>2314</v>
      </c>
      <c r="B1237" s="199" t="s">
        <v>2315</v>
      </c>
      <c r="C1237" s="330">
        <v>2</v>
      </c>
      <c r="D1237" s="330">
        <v>5</v>
      </c>
      <c r="E1237" s="521">
        <v>2</v>
      </c>
      <c r="F1237" s="428">
        <f t="shared" si="110"/>
        <v>0</v>
      </c>
      <c r="G1237" s="428">
        <f t="shared" si="111"/>
        <v>0.4</v>
      </c>
      <c r="H1237" s="555" t="str">
        <f t="shared" si="108"/>
        <v>是</v>
      </c>
      <c r="I1237" s="558" t="str">
        <f t="shared" si="109"/>
        <v>项</v>
      </c>
    </row>
    <row r="1238" ht="34.9" customHeight="1" spans="1:9">
      <c r="A1238" s="556" t="s">
        <v>2316</v>
      </c>
      <c r="B1238" s="199" t="s">
        <v>2317</v>
      </c>
      <c r="C1238" s="330"/>
      <c r="D1238" s="330"/>
      <c r="E1238" s="521"/>
      <c r="F1238" s="428" t="str">
        <f t="shared" si="110"/>
        <v/>
      </c>
      <c r="G1238" s="428" t="str">
        <f t="shared" si="111"/>
        <v/>
      </c>
      <c r="H1238" s="555" t="str">
        <f t="shared" si="108"/>
        <v>否</v>
      </c>
      <c r="I1238" s="558" t="str">
        <f t="shared" si="109"/>
        <v>项</v>
      </c>
    </row>
    <row r="1239" ht="34.9" customHeight="1" spans="1:9">
      <c r="A1239" s="556" t="s">
        <v>2318</v>
      </c>
      <c r="B1239" s="199" t="s">
        <v>2319</v>
      </c>
      <c r="C1239" s="330"/>
      <c r="D1239" s="330"/>
      <c r="E1239" s="521"/>
      <c r="F1239" s="428" t="str">
        <f t="shared" si="110"/>
        <v/>
      </c>
      <c r="G1239" s="428" t="str">
        <f t="shared" si="111"/>
        <v/>
      </c>
      <c r="H1239" s="555" t="str">
        <f t="shared" si="108"/>
        <v>否</v>
      </c>
      <c r="I1239" s="558" t="str">
        <f t="shared" si="109"/>
        <v>项</v>
      </c>
    </row>
    <row r="1240" ht="34.9" customHeight="1" spans="1:9">
      <c r="A1240" s="556" t="s">
        <v>2320</v>
      </c>
      <c r="B1240" s="199" t="s">
        <v>2321</v>
      </c>
      <c r="C1240" s="330">
        <v>103</v>
      </c>
      <c r="D1240" s="330">
        <v>120</v>
      </c>
      <c r="E1240" s="521">
        <v>103</v>
      </c>
      <c r="F1240" s="428">
        <f t="shared" si="110"/>
        <v>0</v>
      </c>
      <c r="G1240" s="428">
        <f t="shared" si="111"/>
        <v>0.858</v>
      </c>
      <c r="H1240" s="555" t="str">
        <f t="shared" si="108"/>
        <v>是</v>
      </c>
      <c r="I1240" s="558" t="str">
        <f t="shared" si="109"/>
        <v>项</v>
      </c>
    </row>
    <row r="1241" ht="34.9" customHeight="1" spans="1:9">
      <c r="A1241" s="556" t="s">
        <v>2322</v>
      </c>
      <c r="B1241" s="199" t="s">
        <v>2323</v>
      </c>
      <c r="C1241" s="330"/>
      <c r="D1241" s="330"/>
      <c r="E1241" s="521"/>
      <c r="F1241" s="428" t="str">
        <f t="shared" si="110"/>
        <v/>
      </c>
      <c r="G1241" s="428" t="str">
        <f t="shared" si="111"/>
        <v/>
      </c>
      <c r="H1241" s="555" t="str">
        <f t="shared" si="108"/>
        <v>否</v>
      </c>
      <c r="I1241" s="558" t="str">
        <f t="shared" si="109"/>
        <v>项</v>
      </c>
    </row>
    <row r="1242" ht="34.9" customHeight="1" spans="1:9">
      <c r="A1242" s="559">
        <v>2220119</v>
      </c>
      <c r="B1242" s="581" t="s">
        <v>2324</v>
      </c>
      <c r="C1242" s="330"/>
      <c r="D1242" s="330"/>
      <c r="E1242" s="330"/>
      <c r="F1242" s="428" t="str">
        <f t="shared" si="110"/>
        <v/>
      </c>
      <c r="G1242" s="428" t="str">
        <f t="shared" si="111"/>
        <v/>
      </c>
      <c r="H1242" s="555" t="str">
        <f t="shared" si="108"/>
        <v>否</v>
      </c>
      <c r="I1242" s="558" t="str">
        <f t="shared" si="109"/>
        <v>项</v>
      </c>
    </row>
    <row r="1243" ht="34.9" customHeight="1" spans="1:9">
      <c r="A1243" s="559">
        <v>2220120</v>
      </c>
      <c r="B1243" s="581" t="s">
        <v>2325</v>
      </c>
      <c r="C1243" s="330"/>
      <c r="D1243" s="330"/>
      <c r="E1243" s="330"/>
      <c r="F1243" s="428" t="str">
        <f t="shared" si="110"/>
        <v/>
      </c>
      <c r="G1243" s="428" t="str">
        <f t="shared" si="111"/>
        <v/>
      </c>
      <c r="H1243" s="555" t="str">
        <f t="shared" si="108"/>
        <v>否</v>
      </c>
      <c r="I1243" s="558" t="str">
        <f t="shared" si="109"/>
        <v>项</v>
      </c>
    </row>
    <row r="1244" ht="34.9" customHeight="1" spans="1:9">
      <c r="A1244" s="559">
        <v>2220121</v>
      </c>
      <c r="B1244" s="581" t="s">
        <v>2326</v>
      </c>
      <c r="C1244" s="239"/>
      <c r="D1244" s="330"/>
      <c r="E1244" s="330"/>
      <c r="F1244" s="428" t="str">
        <f t="shared" si="110"/>
        <v/>
      </c>
      <c r="G1244" s="428" t="str">
        <f t="shared" si="111"/>
        <v/>
      </c>
      <c r="H1244" s="555" t="str">
        <f t="shared" si="108"/>
        <v>否</v>
      </c>
      <c r="I1244" s="558" t="str">
        <f t="shared" si="109"/>
        <v>项</v>
      </c>
    </row>
    <row r="1245" ht="34.9" customHeight="1" spans="1:9">
      <c r="A1245" s="556" t="s">
        <v>2327</v>
      </c>
      <c r="B1245" s="199" t="s">
        <v>267</v>
      </c>
      <c r="C1245" s="330"/>
      <c r="D1245" s="330"/>
      <c r="E1245" s="330"/>
      <c r="F1245" s="428" t="str">
        <f t="shared" si="110"/>
        <v/>
      </c>
      <c r="G1245" s="428" t="str">
        <f t="shared" si="111"/>
        <v/>
      </c>
      <c r="H1245" s="555" t="str">
        <f t="shared" si="108"/>
        <v>否</v>
      </c>
      <c r="I1245" s="558" t="str">
        <f t="shared" si="109"/>
        <v>项</v>
      </c>
    </row>
    <row r="1246" ht="34.9" customHeight="1" spans="1:9">
      <c r="A1246" s="556" t="s">
        <v>2328</v>
      </c>
      <c r="B1246" s="199" t="s">
        <v>2329</v>
      </c>
      <c r="C1246" s="330"/>
      <c r="D1246" s="330"/>
      <c r="E1246" s="330"/>
      <c r="F1246" s="428" t="str">
        <f t="shared" si="110"/>
        <v/>
      </c>
      <c r="G1246" s="428" t="str">
        <f t="shared" si="111"/>
        <v/>
      </c>
      <c r="H1246" s="555" t="str">
        <f t="shared" si="108"/>
        <v>否</v>
      </c>
      <c r="I1246" s="558" t="str">
        <f t="shared" si="109"/>
        <v>项</v>
      </c>
    </row>
    <row r="1247" ht="34.9" customHeight="1" spans="1:9">
      <c r="A1247" s="556" t="s">
        <v>2330</v>
      </c>
      <c r="B1247" s="176" t="s">
        <v>2331</v>
      </c>
      <c r="C1247" s="330"/>
      <c r="D1247" s="239">
        <f>SUM(D1248:D1260)</f>
        <v>0</v>
      </c>
      <c r="E1247" s="239"/>
      <c r="F1247" s="428" t="str">
        <f t="shared" si="110"/>
        <v/>
      </c>
      <c r="G1247" s="428" t="str">
        <f t="shared" si="111"/>
        <v/>
      </c>
      <c r="H1247" s="555" t="str">
        <f t="shared" si="108"/>
        <v>否</v>
      </c>
      <c r="I1247" s="558" t="str">
        <f t="shared" si="109"/>
        <v>款</v>
      </c>
    </row>
    <row r="1248" ht="34.9" customHeight="1" spans="1:9">
      <c r="A1248" s="556" t="s">
        <v>2332</v>
      </c>
      <c r="B1248" s="176" t="s">
        <v>249</v>
      </c>
      <c r="C1248" s="330"/>
      <c r="D1248" s="330"/>
      <c r="E1248" s="330"/>
      <c r="F1248" s="428" t="str">
        <f t="shared" si="110"/>
        <v/>
      </c>
      <c r="G1248" s="428" t="str">
        <f t="shared" si="111"/>
        <v/>
      </c>
      <c r="H1248" s="555" t="str">
        <f t="shared" si="108"/>
        <v>否</v>
      </c>
      <c r="I1248" s="558" t="str">
        <f t="shared" si="109"/>
        <v>项</v>
      </c>
    </row>
    <row r="1249" ht="34.9" customHeight="1" spans="1:9">
      <c r="A1249" s="556" t="s">
        <v>2333</v>
      </c>
      <c r="B1249" s="176" t="s">
        <v>251</v>
      </c>
      <c r="C1249" s="330"/>
      <c r="D1249" s="330"/>
      <c r="E1249" s="330"/>
      <c r="F1249" s="428" t="str">
        <f t="shared" si="110"/>
        <v/>
      </c>
      <c r="G1249" s="428" t="str">
        <f t="shared" si="111"/>
        <v/>
      </c>
      <c r="H1249" s="555" t="str">
        <f t="shared" si="108"/>
        <v>否</v>
      </c>
      <c r="I1249" s="558" t="str">
        <f t="shared" si="109"/>
        <v>项</v>
      </c>
    </row>
    <row r="1250" ht="34.9" customHeight="1" spans="1:9">
      <c r="A1250" s="556" t="s">
        <v>2334</v>
      </c>
      <c r="B1250" s="176" t="s">
        <v>253</v>
      </c>
      <c r="C1250" s="330"/>
      <c r="D1250" s="330"/>
      <c r="E1250" s="330"/>
      <c r="F1250" s="428" t="str">
        <f t="shared" si="110"/>
        <v/>
      </c>
      <c r="G1250" s="428" t="str">
        <f t="shared" si="111"/>
        <v/>
      </c>
      <c r="H1250" s="555" t="str">
        <f t="shared" si="108"/>
        <v>否</v>
      </c>
      <c r="I1250" s="558" t="str">
        <f t="shared" si="109"/>
        <v>项</v>
      </c>
    </row>
    <row r="1251" ht="34.9" customHeight="1" spans="1:9">
      <c r="A1251" s="556" t="s">
        <v>2335</v>
      </c>
      <c r="B1251" s="176" t="s">
        <v>2336</v>
      </c>
      <c r="C1251" s="330"/>
      <c r="D1251" s="330"/>
      <c r="E1251" s="330"/>
      <c r="F1251" s="428" t="str">
        <f t="shared" si="110"/>
        <v/>
      </c>
      <c r="G1251" s="428" t="str">
        <f t="shared" si="111"/>
        <v/>
      </c>
      <c r="H1251" s="555" t="str">
        <f t="shared" si="108"/>
        <v>否</v>
      </c>
      <c r="I1251" s="558" t="str">
        <f t="shared" si="109"/>
        <v>项</v>
      </c>
    </row>
    <row r="1252" ht="34.9" customHeight="1" spans="1:9">
      <c r="A1252" s="556" t="s">
        <v>2337</v>
      </c>
      <c r="B1252" s="176" t="s">
        <v>2338</v>
      </c>
      <c r="C1252" s="330"/>
      <c r="D1252" s="330"/>
      <c r="E1252" s="330"/>
      <c r="F1252" s="428" t="str">
        <f t="shared" si="110"/>
        <v/>
      </c>
      <c r="G1252" s="428" t="str">
        <f t="shared" si="111"/>
        <v/>
      </c>
      <c r="H1252" s="555" t="str">
        <f t="shared" si="108"/>
        <v>否</v>
      </c>
      <c r="I1252" s="558" t="str">
        <f t="shared" si="109"/>
        <v>项</v>
      </c>
    </row>
    <row r="1253" ht="34.9" customHeight="1" spans="1:9">
      <c r="A1253" s="556" t="s">
        <v>2339</v>
      </c>
      <c r="B1253" s="176" t="s">
        <v>2340</v>
      </c>
      <c r="C1253" s="330"/>
      <c r="D1253" s="330"/>
      <c r="E1253" s="330"/>
      <c r="F1253" s="428" t="str">
        <f t="shared" si="110"/>
        <v/>
      </c>
      <c r="G1253" s="428" t="str">
        <f t="shared" si="111"/>
        <v/>
      </c>
      <c r="H1253" s="555" t="str">
        <f t="shared" si="108"/>
        <v>否</v>
      </c>
      <c r="I1253" s="558" t="str">
        <f t="shared" si="109"/>
        <v>项</v>
      </c>
    </row>
    <row r="1254" ht="34.9" customHeight="1" spans="1:9">
      <c r="A1254" s="556" t="s">
        <v>2341</v>
      </c>
      <c r="B1254" s="176" t="s">
        <v>2342</v>
      </c>
      <c r="C1254" s="330"/>
      <c r="D1254" s="330"/>
      <c r="E1254" s="330"/>
      <c r="F1254" s="428" t="str">
        <f t="shared" si="110"/>
        <v/>
      </c>
      <c r="G1254" s="428" t="str">
        <f t="shared" si="111"/>
        <v/>
      </c>
      <c r="H1254" s="555" t="str">
        <f t="shared" si="108"/>
        <v>否</v>
      </c>
      <c r="I1254" s="558" t="str">
        <f t="shared" si="109"/>
        <v>项</v>
      </c>
    </row>
    <row r="1255" ht="34.9" customHeight="1" spans="1:9">
      <c r="A1255" s="556" t="s">
        <v>2343</v>
      </c>
      <c r="B1255" s="176" t="s">
        <v>2344</v>
      </c>
      <c r="C1255" s="330"/>
      <c r="D1255" s="330"/>
      <c r="E1255" s="330"/>
      <c r="F1255" s="428" t="str">
        <f t="shared" si="110"/>
        <v/>
      </c>
      <c r="G1255" s="428" t="str">
        <f t="shared" si="111"/>
        <v/>
      </c>
      <c r="H1255" s="555" t="str">
        <f t="shared" si="108"/>
        <v>否</v>
      </c>
      <c r="I1255" s="558" t="str">
        <f t="shared" si="109"/>
        <v>项</v>
      </c>
    </row>
    <row r="1256" ht="34.9" customHeight="1" spans="1:9">
      <c r="A1256" s="556" t="s">
        <v>2345</v>
      </c>
      <c r="B1256" s="176" t="s">
        <v>2346</v>
      </c>
      <c r="C1256" s="330"/>
      <c r="D1256" s="330"/>
      <c r="E1256" s="330"/>
      <c r="F1256" s="428" t="str">
        <f t="shared" si="110"/>
        <v/>
      </c>
      <c r="G1256" s="428" t="str">
        <f t="shared" si="111"/>
        <v/>
      </c>
      <c r="H1256" s="555" t="str">
        <f t="shared" si="108"/>
        <v>否</v>
      </c>
      <c r="I1256" s="558" t="str">
        <f t="shared" si="109"/>
        <v>项</v>
      </c>
    </row>
    <row r="1257" ht="34.9" customHeight="1" spans="1:9">
      <c r="A1257" s="556" t="s">
        <v>2347</v>
      </c>
      <c r="B1257" s="176" t="s">
        <v>2348</v>
      </c>
      <c r="C1257" s="330"/>
      <c r="D1257" s="330"/>
      <c r="E1257" s="330"/>
      <c r="F1257" s="428" t="str">
        <f t="shared" si="110"/>
        <v/>
      </c>
      <c r="G1257" s="428" t="str">
        <f t="shared" si="111"/>
        <v/>
      </c>
      <c r="H1257" s="555" t="str">
        <f t="shared" si="108"/>
        <v>否</v>
      </c>
      <c r="I1257" s="558" t="str">
        <f t="shared" si="109"/>
        <v>项</v>
      </c>
    </row>
    <row r="1258" ht="34.9" customHeight="1" spans="1:9">
      <c r="A1258" s="556" t="s">
        <v>2349</v>
      </c>
      <c r="B1258" s="176" t="s">
        <v>2350</v>
      </c>
      <c r="C1258" s="330"/>
      <c r="D1258" s="330"/>
      <c r="E1258" s="330"/>
      <c r="F1258" s="428" t="str">
        <f t="shared" si="110"/>
        <v/>
      </c>
      <c r="G1258" s="428" t="str">
        <f t="shared" si="111"/>
        <v/>
      </c>
      <c r="H1258" s="555" t="str">
        <f t="shared" si="108"/>
        <v>否</v>
      </c>
      <c r="I1258" s="558" t="str">
        <f t="shared" si="109"/>
        <v>项</v>
      </c>
    </row>
    <row r="1259" s="421" customFormat="1" ht="34.9" customHeight="1" spans="1:9">
      <c r="A1259" s="556" t="s">
        <v>2351</v>
      </c>
      <c r="B1259" s="176" t="s">
        <v>267</v>
      </c>
      <c r="C1259" s="330"/>
      <c r="D1259" s="330"/>
      <c r="E1259" s="330"/>
      <c r="F1259" s="428" t="str">
        <f t="shared" si="110"/>
        <v/>
      </c>
      <c r="G1259" s="428" t="str">
        <f t="shared" si="111"/>
        <v/>
      </c>
      <c r="H1259" s="555" t="str">
        <f t="shared" si="108"/>
        <v>否</v>
      </c>
      <c r="I1259" s="558" t="str">
        <f t="shared" si="109"/>
        <v>项</v>
      </c>
    </row>
    <row r="1260" s="421" customFormat="1" ht="34.9" customHeight="1" spans="1:9">
      <c r="A1260" s="556" t="s">
        <v>2352</v>
      </c>
      <c r="B1260" s="176" t="s">
        <v>2353</v>
      </c>
      <c r="C1260" s="330"/>
      <c r="D1260" s="330"/>
      <c r="E1260" s="330"/>
      <c r="F1260" s="428" t="str">
        <f t="shared" si="110"/>
        <v/>
      </c>
      <c r="G1260" s="428" t="str">
        <f t="shared" si="111"/>
        <v/>
      </c>
      <c r="H1260" s="555" t="str">
        <f t="shared" si="108"/>
        <v>否</v>
      </c>
      <c r="I1260" s="558" t="str">
        <f t="shared" si="109"/>
        <v>项</v>
      </c>
    </row>
    <row r="1261" s="421" customFormat="1" ht="34.9" customHeight="1" spans="1:9">
      <c r="A1261" s="556" t="s">
        <v>2354</v>
      </c>
      <c r="B1261" s="199" t="s">
        <v>2355</v>
      </c>
      <c r="C1261" s="330"/>
      <c r="D1261" s="239">
        <f>SUM(D1262:D1266)</f>
        <v>0</v>
      </c>
      <c r="E1261" s="239"/>
      <c r="F1261" s="428" t="str">
        <f t="shared" si="110"/>
        <v/>
      </c>
      <c r="G1261" s="428" t="str">
        <f t="shared" si="111"/>
        <v/>
      </c>
      <c r="H1261" s="555" t="str">
        <f t="shared" si="108"/>
        <v>否</v>
      </c>
      <c r="I1261" s="558" t="str">
        <f t="shared" si="109"/>
        <v>款</v>
      </c>
    </row>
    <row r="1262" s="421" customFormat="1" ht="34.9" customHeight="1" spans="1:9">
      <c r="A1262" s="556" t="s">
        <v>2356</v>
      </c>
      <c r="B1262" s="199" t="s">
        <v>2357</v>
      </c>
      <c r="C1262" s="330"/>
      <c r="D1262" s="330"/>
      <c r="E1262" s="330"/>
      <c r="F1262" s="428" t="str">
        <f t="shared" si="110"/>
        <v/>
      </c>
      <c r="G1262" s="428" t="str">
        <f t="shared" si="111"/>
        <v/>
      </c>
      <c r="H1262" s="555" t="str">
        <f t="shared" si="108"/>
        <v>否</v>
      </c>
      <c r="I1262" s="558" t="str">
        <f t="shared" si="109"/>
        <v>项</v>
      </c>
    </row>
    <row r="1263" s="421" customFormat="1" ht="34.9" customHeight="1" spans="1:9">
      <c r="A1263" s="556" t="s">
        <v>2358</v>
      </c>
      <c r="B1263" s="199" t="s">
        <v>2359</v>
      </c>
      <c r="C1263" s="330"/>
      <c r="D1263" s="330"/>
      <c r="E1263" s="330"/>
      <c r="F1263" s="428" t="str">
        <f t="shared" si="110"/>
        <v/>
      </c>
      <c r="G1263" s="428" t="str">
        <f t="shared" si="111"/>
        <v/>
      </c>
      <c r="H1263" s="555" t="str">
        <f t="shared" si="108"/>
        <v>否</v>
      </c>
      <c r="I1263" s="558" t="str">
        <f t="shared" si="109"/>
        <v>项</v>
      </c>
    </row>
    <row r="1264" s="421" customFormat="1" ht="34.9" customHeight="1" spans="1:9">
      <c r="A1264" s="556" t="s">
        <v>2360</v>
      </c>
      <c r="B1264" s="199" t="s">
        <v>2361</v>
      </c>
      <c r="C1264" s="330"/>
      <c r="D1264" s="330"/>
      <c r="E1264" s="330"/>
      <c r="F1264" s="428" t="str">
        <f t="shared" si="110"/>
        <v/>
      </c>
      <c r="G1264" s="428" t="str">
        <f t="shared" si="111"/>
        <v/>
      </c>
      <c r="H1264" s="555" t="str">
        <f t="shared" si="108"/>
        <v>否</v>
      </c>
      <c r="I1264" s="558" t="str">
        <f t="shared" si="109"/>
        <v>项</v>
      </c>
    </row>
    <row r="1265" s="421" customFormat="1" ht="34.9" customHeight="1" spans="1:9">
      <c r="A1265" s="559">
        <v>2220305</v>
      </c>
      <c r="B1265" s="581" t="s">
        <v>2362</v>
      </c>
      <c r="C1265" s="330"/>
      <c r="D1265" s="330"/>
      <c r="E1265" s="330"/>
      <c r="F1265" s="428" t="str">
        <f t="shared" si="110"/>
        <v/>
      </c>
      <c r="G1265" s="428" t="str">
        <f t="shared" si="111"/>
        <v/>
      </c>
      <c r="H1265" s="555" t="str">
        <f t="shared" si="108"/>
        <v>否</v>
      </c>
      <c r="I1265" s="558" t="str">
        <f t="shared" si="109"/>
        <v>项</v>
      </c>
    </row>
    <row r="1266" s="421" customFormat="1" ht="34.9" customHeight="1" spans="1:9">
      <c r="A1266" s="559">
        <v>2220306</v>
      </c>
      <c r="B1266" s="581" t="s">
        <v>2363</v>
      </c>
      <c r="C1266" s="330"/>
      <c r="D1266" s="330"/>
      <c r="E1266" s="330"/>
      <c r="F1266" s="428" t="str">
        <f t="shared" si="110"/>
        <v/>
      </c>
      <c r="G1266" s="428" t="str">
        <f t="shared" si="111"/>
        <v/>
      </c>
      <c r="H1266" s="555"/>
      <c r="I1266" s="558"/>
    </row>
    <row r="1267" ht="34.9" customHeight="1" spans="1:9">
      <c r="A1267" s="556" t="s">
        <v>2364</v>
      </c>
      <c r="B1267" s="199" t="s">
        <v>2365</v>
      </c>
      <c r="C1267" s="330"/>
      <c r="D1267" s="330">
        <f>SUM(D1268:D1272)</f>
        <v>0</v>
      </c>
      <c r="E1267" s="330"/>
      <c r="F1267" s="428" t="str">
        <f t="shared" si="110"/>
        <v/>
      </c>
      <c r="G1267" s="428" t="str">
        <f t="shared" si="111"/>
        <v/>
      </c>
      <c r="H1267" s="555" t="str">
        <f t="shared" ref="H1267:H1272" si="112">IF(LEN(A1267)=3,"是",IF(B1267&lt;&gt;"",IF(SUM(C1267:E1267)&lt;&gt;0,"是","否"),"是"))</f>
        <v>否</v>
      </c>
      <c r="I1267" s="558" t="str">
        <f t="shared" ref="I1267:I1272" si="113">IF(LEN(A1267)=3,"类",IF(LEN(A1267)=5,"款","项"))</f>
        <v>项</v>
      </c>
    </row>
    <row r="1268" ht="34.9" customHeight="1" spans="1:9">
      <c r="A1268" s="556" t="s">
        <v>2366</v>
      </c>
      <c r="B1268" s="199" t="s">
        <v>2367</v>
      </c>
      <c r="C1268" s="330">
        <f>SUM(C1269:C1273)</f>
        <v>0</v>
      </c>
      <c r="D1268" s="330">
        <f>SUM(D1269:D1273)</f>
        <v>0</v>
      </c>
      <c r="E1268" s="330">
        <f>SUM(E1269:E1273)</f>
        <v>40</v>
      </c>
      <c r="F1268" s="428" t="str">
        <f t="shared" si="110"/>
        <v/>
      </c>
      <c r="G1268" s="428" t="str">
        <f t="shared" si="111"/>
        <v/>
      </c>
      <c r="H1268" s="555" t="str">
        <f t="shared" si="112"/>
        <v>是</v>
      </c>
      <c r="I1268" s="558" t="str">
        <f t="shared" si="113"/>
        <v>款</v>
      </c>
    </row>
    <row r="1269" s="421" customFormat="1" ht="34.9" customHeight="1" spans="1:9">
      <c r="A1269" s="556" t="s">
        <v>2368</v>
      </c>
      <c r="B1269" s="199" t="s">
        <v>2369</v>
      </c>
      <c r="C1269" s="239"/>
      <c r="D1269" s="330"/>
      <c r="E1269" s="330"/>
      <c r="F1269" s="428" t="str">
        <f t="shared" si="110"/>
        <v/>
      </c>
      <c r="G1269" s="428" t="str">
        <f t="shared" si="111"/>
        <v/>
      </c>
      <c r="H1269" s="555" t="str">
        <f t="shared" si="112"/>
        <v>否</v>
      </c>
      <c r="I1269" s="558" t="str">
        <f t="shared" si="113"/>
        <v>项</v>
      </c>
    </row>
    <row r="1270" ht="34.9" customHeight="1" spans="1:9">
      <c r="A1270" s="556" t="s">
        <v>2370</v>
      </c>
      <c r="B1270" s="199" t="s">
        <v>2371</v>
      </c>
      <c r="C1270" s="330"/>
      <c r="D1270" s="330"/>
      <c r="E1270" s="330"/>
      <c r="F1270" s="428" t="str">
        <f t="shared" si="110"/>
        <v/>
      </c>
      <c r="G1270" s="428" t="str">
        <f t="shared" si="111"/>
        <v/>
      </c>
      <c r="H1270" s="555" t="str">
        <f t="shared" si="112"/>
        <v>否</v>
      </c>
      <c r="I1270" s="558" t="str">
        <f t="shared" si="113"/>
        <v>项</v>
      </c>
    </row>
    <row r="1271" customFormat="1" ht="34.9" customHeight="1" spans="1:9">
      <c r="A1271" s="556" t="s">
        <v>2372</v>
      </c>
      <c r="B1271" s="199" t="s">
        <v>2373</v>
      </c>
      <c r="C1271" s="330"/>
      <c r="D1271" s="330"/>
      <c r="E1271" s="521">
        <v>40</v>
      </c>
      <c r="F1271" s="428" t="str">
        <f t="shared" si="110"/>
        <v/>
      </c>
      <c r="G1271" s="428" t="str">
        <f t="shared" si="111"/>
        <v/>
      </c>
      <c r="H1271" s="555" t="str">
        <f t="shared" si="112"/>
        <v>是</v>
      </c>
      <c r="I1271" s="558" t="str">
        <f t="shared" si="113"/>
        <v>项</v>
      </c>
    </row>
    <row r="1272" s="421" customFormat="1" ht="34.9" customHeight="1" spans="1:9">
      <c r="A1272" s="556" t="s">
        <v>2374</v>
      </c>
      <c r="B1272" s="199" t="s">
        <v>2375</v>
      </c>
      <c r="C1272" s="330"/>
      <c r="D1272" s="330"/>
      <c r="E1272" s="330"/>
      <c r="F1272" s="428" t="str">
        <f t="shared" si="110"/>
        <v/>
      </c>
      <c r="G1272" s="428" t="str">
        <f t="shared" si="111"/>
        <v/>
      </c>
      <c r="H1272" s="555" t="str">
        <f t="shared" si="112"/>
        <v>否</v>
      </c>
      <c r="I1272" s="558" t="str">
        <f t="shared" si="113"/>
        <v>项</v>
      </c>
    </row>
    <row r="1273" s="421" customFormat="1" ht="34.9" customHeight="1" spans="1:9">
      <c r="A1273" s="556" t="s">
        <v>2376</v>
      </c>
      <c r="B1273" s="199" t="s">
        <v>2377</v>
      </c>
      <c r="C1273" s="330"/>
      <c r="D1273" s="330">
        <f>SUM(D1274:D1285)</f>
        <v>0</v>
      </c>
      <c r="E1273" s="330"/>
      <c r="F1273" s="428" t="str">
        <f t="shared" si="110"/>
        <v/>
      </c>
      <c r="G1273" s="428" t="str">
        <f t="shared" si="111"/>
        <v/>
      </c>
      <c r="H1273" s="555" t="str">
        <f t="shared" ref="H1273:H1294" si="114">IF(LEN(A1273)=3,"是",IF(B1273&lt;&gt;"",IF(SUM(C1273:E1273)&lt;&gt;0,"是","否"),"是"))</f>
        <v>否</v>
      </c>
      <c r="I1273" s="558" t="str">
        <f t="shared" ref="I1273:I1294" si="115">IF(LEN(A1273)=3,"类",IF(LEN(A1273)=5,"款","项"))</f>
        <v>项</v>
      </c>
    </row>
    <row r="1274" s="421" customFormat="1" ht="34.9" customHeight="1" spans="1:9">
      <c r="A1274" s="556" t="s">
        <v>2378</v>
      </c>
      <c r="B1274" s="199" t="s">
        <v>2379</v>
      </c>
      <c r="C1274" s="239"/>
      <c r="D1274" s="330"/>
      <c r="E1274" s="330"/>
      <c r="F1274" s="428" t="str">
        <f t="shared" si="110"/>
        <v/>
      </c>
      <c r="G1274" s="428" t="str">
        <f t="shared" si="111"/>
        <v/>
      </c>
      <c r="H1274" s="555" t="str">
        <f t="shared" si="114"/>
        <v>否</v>
      </c>
      <c r="I1274" s="558" t="str">
        <f t="shared" si="115"/>
        <v>款</v>
      </c>
    </row>
    <row r="1275" s="421" customFormat="1" ht="34.9" customHeight="1" spans="1:9">
      <c r="A1275" s="556" t="s">
        <v>2380</v>
      </c>
      <c r="B1275" s="199" t="s">
        <v>2381</v>
      </c>
      <c r="C1275" s="330"/>
      <c r="D1275" s="330"/>
      <c r="E1275" s="330"/>
      <c r="F1275" s="428" t="str">
        <f t="shared" si="110"/>
        <v/>
      </c>
      <c r="G1275" s="428" t="str">
        <f t="shared" si="111"/>
        <v/>
      </c>
      <c r="H1275" s="555" t="str">
        <f t="shared" si="114"/>
        <v>否</v>
      </c>
      <c r="I1275" s="558" t="str">
        <f t="shared" si="115"/>
        <v>项</v>
      </c>
    </row>
    <row r="1276" s="421" customFormat="1" ht="34.9" customHeight="1" spans="1:9">
      <c r="A1276" s="556" t="s">
        <v>2382</v>
      </c>
      <c r="B1276" s="199" t="s">
        <v>2383</v>
      </c>
      <c r="C1276" s="330"/>
      <c r="D1276" s="330"/>
      <c r="E1276" s="330"/>
      <c r="F1276" s="428" t="str">
        <f t="shared" si="110"/>
        <v/>
      </c>
      <c r="G1276" s="428" t="str">
        <f t="shared" si="111"/>
        <v/>
      </c>
      <c r="H1276" s="555" t="str">
        <f t="shared" si="114"/>
        <v>否</v>
      </c>
      <c r="I1276" s="558" t="str">
        <f t="shared" si="115"/>
        <v>项</v>
      </c>
    </row>
    <row r="1277" s="421" customFormat="1" ht="34.9" customHeight="1" spans="1:9">
      <c r="A1277" s="556" t="s">
        <v>2384</v>
      </c>
      <c r="B1277" s="199" t="s">
        <v>2385</v>
      </c>
      <c r="C1277" s="330"/>
      <c r="D1277" s="330"/>
      <c r="E1277" s="330"/>
      <c r="F1277" s="428" t="str">
        <f t="shared" si="110"/>
        <v/>
      </c>
      <c r="G1277" s="428" t="str">
        <f t="shared" si="111"/>
        <v/>
      </c>
      <c r="H1277" s="555" t="str">
        <f t="shared" si="114"/>
        <v>否</v>
      </c>
      <c r="I1277" s="558" t="str">
        <f t="shared" si="115"/>
        <v>项</v>
      </c>
    </row>
    <row r="1278" ht="34.9" customHeight="1" spans="1:9">
      <c r="A1278" s="556" t="s">
        <v>2386</v>
      </c>
      <c r="B1278" s="199" t="s">
        <v>2387</v>
      </c>
      <c r="C1278" s="330"/>
      <c r="D1278" s="330"/>
      <c r="E1278" s="330"/>
      <c r="F1278" s="428" t="str">
        <f t="shared" si="110"/>
        <v/>
      </c>
      <c r="G1278" s="428" t="str">
        <f t="shared" si="111"/>
        <v/>
      </c>
      <c r="H1278" s="555" t="str">
        <f t="shared" si="114"/>
        <v>否</v>
      </c>
      <c r="I1278" s="558" t="str">
        <f t="shared" si="115"/>
        <v>项</v>
      </c>
    </row>
    <row r="1279" ht="34.9" customHeight="1" spans="1:9">
      <c r="A1279" s="556" t="s">
        <v>2388</v>
      </c>
      <c r="B1279" s="199" t="s">
        <v>2389</v>
      </c>
      <c r="C1279" s="330"/>
      <c r="D1279" s="330"/>
      <c r="E1279" s="330"/>
      <c r="F1279" s="428" t="str">
        <f t="shared" si="110"/>
        <v/>
      </c>
      <c r="G1279" s="428" t="str">
        <f t="shared" si="111"/>
        <v/>
      </c>
      <c r="H1279" s="555" t="str">
        <f t="shared" si="114"/>
        <v>否</v>
      </c>
      <c r="I1279" s="558" t="str">
        <f t="shared" si="115"/>
        <v>项</v>
      </c>
    </row>
    <row r="1280" ht="34.9" customHeight="1" spans="1:9">
      <c r="A1280" s="556" t="s">
        <v>2390</v>
      </c>
      <c r="B1280" s="199" t="s">
        <v>2391</v>
      </c>
      <c r="C1280" s="330"/>
      <c r="D1280" s="330"/>
      <c r="E1280" s="330"/>
      <c r="F1280" s="428" t="str">
        <f t="shared" si="110"/>
        <v/>
      </c>
      <c r="G1280" s="428" t="str">
        <f t="shared" si="111"/>
        <v/>
      </c>
      <c r="H1280" s="555" t="str">
        <f t="shared" si="114"/>
        <v>否</v>
      </c>
      <c r="I1280" s="558" t="str">
        <f t="shared" si="115"/>
        <v>项</v>
      </c>
    </row>
    <row r="1281" ht="34.9" customHeight="1" spans="1:9">
      <c r="A1281" s="556" t="s">
        <v>2392</v>
      </c>
      <c r="B1281" s="199" t="s">
        <v>2393</v>
      </c>
      <c r="C1281" s="330"/>
      <c r="D1281" s="330"/>
      <c r="E1281" s="330"/>
      <c r="F1281" s="428" t="str">
        <f t="shared" si="110"/>
        <v/>
      </c>
      <c r="G1281" s="428" t="str">
        <f t="shared" si="111"/>
        <v/>
      </c>
      <c r="H1281" s="555" t="str">
        <f t="shared" si="114"/>
        <v>否</v>
      </c>
      <c r="I1281" s="558" t="str">
        <f t="shared" si="115"/>
        <v>项</v>
      </c>
    </row>
    <row r="1282" ht="34.9" customHeight="1" spans="1:9">
      <c r="A1282" s="556" t="s">
        <v>2394</v>
      </c>
      <c r="B1282" s="199" t="s">
        <v>2395</v>
      </c>
      <c r="C1282" s="330"/>
      <c r="D1282" s="330"/>
      <c r="E1282" s="330"/>
      <c r="F1282" s="428" t="str">
        <f t="shared" si="110"/>
        <v/>
      </c>
      <c r="G1282" s="428" t="str">
        <f t="shared" si="111"/>
        <v/>
      </c>
      <c r="H1282" s="555" t="str">
        <f t="shared" si="114"/>
        <v>否</v>
      </c>
      <c r="I1282" s="558" t="str">
        <f t="shared" si="115"/>
        <v>项</v>
      </c>
    </row>
    <row r="1283" ht="34.9" customHeight="1" spans="1:9">
      <c r="A1283" s="556" t="s">
        <v>2396</v>
      </c>
      <c r="B1283" s="199" t="s">
        <v>2397</v>
      </c>
      <c r="C1283" s="330"/>
      <c r="D1283" s="330"/>
      <c r="E1283" s="330"/>
      <c r="F1283" s="428" t="str">
        <f t="shared" si="110"/>
        <v/>
      </c>
      <c r="G1283" s="428" t="str">
        <f t="shared" si="111"/>
        <v/>
      </c>
      <c r="H1283" s="555" t="str">
        <f t="shared" si="114"/>
        <v>否</v>
      </c>
      <c r="I1283" s="558" t="str">
        <f t="shared" si="115"/>
        <v>项</v>
      </c>
    </row>
    <row r="1284" ht="34.9" customHeight="1" spans="1:9">
      <c r="A1284" s="556" t="s">
        <v>2398</v>
      </c>
      <c r="B1284" s="199" t="s">
        <v>2399</v>
      </c>
      <c r="C1284" s="330"/>
      <c r="D1284" s="330"/>
      <c r="E1284" s="330"/>
      <c r="F1284" s="428" t="str">
        <f t="shared" si="110"/>
        <v/>
      </c>
      <c r="G1284" s="428" t="str">
        <f t="shared" si="111"/>
        <v/>
      </c>
      <c r="H1284" s="555" t="str">
        <f t="shared" si="114"/>
        <v>否</v>
      </c>
      <c r="I1284" s="558" t="str">
        <f t="shared" si="115"/>
        <v>项</v>
      </c>
    </row>
    <row r="1285" s="421" customFormat="1" ht="34.9" customHeight="1" spans="1:9">
      <c r="A1285" s="571">
        <v>2220511</v>
      </c>
      <c r="B1285" s="199" t="s">
        <v>2400</v>
      </c>
      <c r="C1285" s="330"/>
      <c r="D1285" s="330"/>
      <c r="E1285" s="330"/>
      <c r="F1285" s="428" t="str">
        <f t="shared" si="110"/>
        <v/>
      </c>
      <c r="G1285" s="428" t="str">
        <f t="shared" si="111"/>
        <v/>
      </c>
      <c r="H1285" s="555" t="str">
        <f t="shared" si="114"/>
        <v>否</v>
      </c>
      <c r="I1285" s="558" t="str">
        <f t="shared" si="115"/>
        <v>项</v>
      </c>
    </row>
    <row r="1286" ht="34.9" customHeight="1" spans="1:9">
      <c r="A1286" s="556" t="s">
        <v>2401</v>
      </c>
      <c r="B1286" s="199" t="s">
        <v>2402</v>
      </c>
      <c r="C1286" s="330"/>
      <c r="D1286" s="330"/>
      <c r="E1286" s="330"/>
      <c r="F1286" s="428" t="str">
        <f t="shared" ref="F1286:F1349" si="116">IF(C1286&lt;&gt;0,E1286/C1286-1,"")</f>
        <v/>
      </c>
      <c r="G1286" s="428" t="str">
        <f t="shared" ref="G1286:G1349" si="117">IF(D1286&lt;&gt;0,E1286/D1286,"")</f>
        <v/>
      </c>
      <c r="H1286" s="555" t="str">
        <f t="shared" si="114"/>
        <v>否</v>
      </c>
      <c r="I1286" s="558" t="str">
        <f t="shared" si="115"/>
        <v>项</v>
      </c>
    </row>
    <row r="1287" ht="34.9" customHeight="1" spans="1:9">
      <c r="A1287" s="349" t="s">
        <v>215</v>
      </c>
      <c r="B1287" s="193" t="s">
        <v>216</v>
      </c>
      <c r="C1287" s="239">
        <f>SUM(C1288,C1299,C1305,C1311,C1319,C1332,C1336,C1342)</f>
        <v>1377</v>
      </c>
      <c r="D1287" s="239">
        <f>SUM(D1288,D1299,D1305,D1311,D1319,D1332,D1336,D1342)</f>
        <v>2210</v>
      </c>
      <c r="E1287" s="239">
        <f>SUM(E1288,E1299,E1305,E1311,E1319,E1332,E1336,E1342)</f>
        <v>2049</v>
      </c>
      <c r="F1287" s="428">
        <f t="shared" si="116"/>
        <v>0.488</v>
      </c>
      <c r="G1287" s="428">
        <f t="shared" si="117"/>
        <v>0.927</v>
      </c>
      <c r="H1287" s="555" t="str">
        <f t="shared" si="114"/>
        <v>是</v>
      </c>
      <c r="I1287" s="558" t="str">
        <f t="shared" si="115"/>
        <v>类</v>
      </c>
    </row>
    <row r="1288" s="421" customFormat="1" ht="34.9" customHeight="1" spans="1:9">
      <c r="A1288" s="556" t="s">
        <v>2403</v>
      </c>
      <c r="B1288" s="199" t="s">
        <v>2404</v>
      </c>
      <c r="C1288" s="330">
        <f>SUM(C1289:C1298)</f>
        <v>425</v>
      </c>
      <c r="D1288" s="330">
        <f>SUM(D1289:D1298)</f>
        <v>579</v>
      </c>
      <c r="E1288" s="330">
        <f>SUM(E1289:E1298)</f>
        <v>380</v>
      </c>
      <c r="F1288" s="428">
        <f t="shared" si="116"/>
        <v>-0.106</v>
      </c>
      <c r="G1288" s="428">
        <f t="shared" si="117"/>
        <v>0.656</v>
      </c>
      <c r="H1288" s="555" t="str">
        <f t="shared" si="114"/>
        <v>是</v>
      </c>
      <c r="I1288" s="558" t="str">
        <f t="shared" si="115"/>
        <v>款</v>
      </c>
    </row>
    <row r="1289" s="421" customFormat="1" ht="34.9" customHeight="1" spans="1:9">
      <c r="A1289" s="556" t="s">
        <v>2405</v>
      </c>
      <c r="B1289" s="199" t="s">
        <v>249</v>
      </c>
      <c r="C1289" s="330">
        <v>242</v>
      </c>
      <c r="D1289" s="330">
        <v>351</v>
      </c>
      <c r="E1289" s="521">
        <v>223</v>
      </c>
      <c r="F1289" s="428">
        <f t="shared" si="116"/>
        <v>-0.079</v>
      </c>
      <c r="G1289" s="428">
        <f t="shared" si="117"/>
        <v>0.635</v>
      </c>
      <c r="H1289" s="555" t="str">
        <f t="shared" si="114"/>
        <v>是</v>
      </c>
      <c r="I1289" s="558" t="str">
        <f t="shared" si="115"/>
        <v>项</v>
      </c>
    </row>
    <row r="1290" s="421" customFormat="1" ht="34.9" customHeight="1" spans="1:9">
      <c r="A1290" s="556" t="s">
        <v>2406</v>
      </c>
      <c r="B1290" s="199" t="s">
        <v>251</v>
      </c>
      <c r="C1290" s="330">
        <v>0</v>
      </c>
      <c r="D1290" s="330"/>
      <c r="E1290" s="521"/>
      <c r="F1290" s="428" t="str">
        <f t="shared" si="116"/>
        <v/>
      </c>
      <c r="G1290" s="428" t="str">
        <f t="shared" si="117"/>
        <v/>
      </c>
      <c r="H1290" s="555" t="str">
        <f t="shared" si="114"/>
        <v>否</v>
      </c>
      <c r="I1290" s="558" t="str">
        <f t="shared" si="115"/>
        <v>项</v>
      </c>
    </row>
    <row r="1291" ht="34.9" customHeight="1" spans="1:9">
      <c r="A1291" s="556" t="s">
        <v>2407</v>
      </c>
      <c r="B1291" s="199" t="s">
        <v>253</v>
      </c>
      <c r="C1291" s="330">
        <v>0</v>
      </c>
      <c r="D1291" s="330"/>
      <c r="E1291" s="521"/>
      <c r="F1291" s="428" t="str">
        <f t="shared" si="116"/>
        <v/>
      </c>
      <c r="G1291" s="428" t="str">
        <f t="shared" si="117"/>
        <v/>
      </c>
      <c r="H1291" s="555" t="str">
        <f t="shared" si="114"/>
        <v>否</v>
      </c>
      <c r="I1291" s="558" t="str">
        <f t="shared" si="115"/>
        <v>项</v>
      </c>
    </row>
    <row r="1292" ht="34.9" customHeight="1" spans="1:9">
      <c r="A1292" s="556" t="s">
        <v>2408</v>
      </c>
      <c r="B1292" s="199" t="s">
        <v>2409</v>
      </c>
      <c r="C1292" s="330">
        <v>17</v>
      </c>
      <c r="D1292" s="330">
        <v>69</v>
      </c>
      <c r="E1292" s="521">
        <v>48</v>
      </c>
      <c r="F1292" s="428">
        <f t="shared" si="116"/>
        <v>1.824</v>
      </c>
      <c r="G1292" s="428">
        <f t="shared" si="117"/>
        <v>0.696</v>
      </c>
      <c r="H1292" s="555" t="str">
        <f t="shared" si="114"/>
        <v>是</v>
      </c>
      <c r="I1292" s="558" t="str">
        <f t="shared" si="115"/>
        <v>项</v>
      </c>
    </row>
    <row r="1293" ht="34.9" customHeight="1" spans="1:9">
      <c r="A1293" s="556" t="s">
        <v>2410</v>
      </c>
      <c r="B1293" s="199" t="s">
        <v>2411</v>
      </c>
      <c r="C1293" s="330">
        <v>0</v>
      </c>
      <c r="D1293" s="330"/>
      <c r="E1293" s="521"/>
      <c r="F1293" s="428" t="str">
        <f t="shared" si="116"/>
        <v/>
      </c>
      <c r="G1293" s="428" t="str">
        <f t="shared" si="117"/>
        <v/>
      </c>
      <c r="H1293" s="555" t="str">
        <f t="shared" si="114"/>
        <v>否</v>
      </c>
      <c r="I1293" s="558" t="str">
        <f t="shared" si="115"/>
        <v>项</v>
      </c>
    </row>
    <row r="1294" ht="34.9" customHeight="1" spans="1:9">
      <c r="A1294" s="556" t="s">
        <v>2412</v>
      </c>
      <c r="B1294" s="199" t="s">
        <v>2413</v>
      </c>
      <c r="C1294" s="330">
        <v>4</v>
      </c>
      <c r="D1294" s="330">
        <v>38</v>
      </c>
      <c r="E1294" s="521">
        <v>26</v>
      </c>
      <c r="F1294" s="428">
        <f t="shared" si="116"/>
        <v>5.5</v>
      </c>
      <c r="G1294" s="428">
        <f t="shared" si="117"/>
        <v>0.684</v>
      </c>
      <c r="H1294" s="555" t="str">
        <f t="shared" si="114"/>
        <v>是</v>
      </c>
      <c r="I1294" s="558" t="str">
        <f t="shared" si="115"/>
        <v>项</v>
      </c>
    </row>
    <row r="1295" ht="34.9" customHeight="1" spans="1:9">
      <c r="A1295" s="556" t="s">
        <v>2414</v>
      </c>
      <c r="B1295" s="199" t="s">
        <v>2415</v>
      </c>
      <c r="C1295" s="330">
        <v>78</v>
      </c>
      <c r="D1295" s="330">
        <v>35</v>
      </c>
      <c r="E1295" s="521">
        <v>8</v>
      </c>
      <c r="F1295" s="428">
        <f t="shared" si="116"/>
        <v>-0.897</v>
      </c>
      <c r="G1295" s="428">
        <f t="shared" si="117"/>
        <v>0.229</v>
      </c>
      <c r="H1295" s="555" t="str">
        <f t="shared" ref="H1295:H1339" si="118">IF(LEN(A1295)=3,"是",IF(B1295&lt;&gt;"",IF(SUM(C1295:E1295)&lt;&gt;0,"是","否"),"是"))</f>
        <v>是</v>
      </c>
      <c r="I1295" s="558" t="str">
        <f t="shared" ref="I1295:I1339" si="119">IF(LEN(A1295)=3,"类",IF(LEN(A1295)=5,"款","项"))</f>
        <v>项</v>
      </c>
    </row>
    <row r="1296" ht="34.9" customHeight="1" spans="1:9">
      <c r="A1296" s="556" t="s">
        <v>2416</v>
      </c>
      <c r="B1296" s="199" t="s">
        <v>2417</v>
      </c>
      <c r="C1296" s="330">
        <v>20</v>
      </c>
      <c r="D1296" s="330">
        <v>8</v>
      </c>
      <c r="E1296" s="521">
        <v>11</v>
      </c>
      <c r="F1296" s="428">
        <f t="shared" si="116"/>
        <v>-0.45</v>
      </c>
      <c r="G1296" s="428">
        <f t="shared" si="117"/>
        <v>1.375</v>
      </c>
      <c r="H1296" s="555" t="str">
        <f t="shared" si="118"/>
        <v>是</v>
      </c>
      <c r="I1296" s="558" t="str">
        <f t="shared" si="119"/>
        <v>项</v>
      </c>
    </row>
    <row r="1297" ht="34.9" customHeight="1" spans="1:9">
      <c r="A1297" s="556" t="s">
        <v>2418</v>
      </c>
      <c r="B1297" s="199" t="s">
        <v>267</v>
      </c>
      <c r="C1297" s="330">
        <v>64</v>
      </c>
      <c r="D1297" s="330">
        <v>78</v>
      </c>
      <c r="E1297" s="521">
        <v>64</v>
      </c>
      <c r="F1297" s="428">
        <f t="shared" si="116"/>
        <v>0</v>
      </c>
      <c r="G1297" s="428">
        <f t="shared" si="117"/>
        <v>0.821</v>
      </c>
      <c r="H1297" s="555" t="str">
        <f t="shared" si="118"/>
        <v>是</v>
      </c>
      <c r="I1297" s="558" t="str">
        <f t="shared" si="119"/>
        <v>项</v>
      </c>
    </row>
    <row r="1298" ht="34.9" customHeight="1" spans="1:9">
      <c r="A1298" s="556" t="s">
        <v>2419</v>
      </c>
      <c r="B1298" s="199" t="s">
        <v>2420</v>
      </c>
      <c r="C1298" s="330"/>
      <c r="D1298" s="330"/>
      <c r="E1298" s="521"/>
      <c r="F1298" s="428" t="str">
        <f t="shared" si="116"/>
        <v/>
      </c>
      <c r="G1298" s="428" t="str">
        <f t="shared" si="117"/>
        <v/>
      </c>
      <c r="H1298" s="555" t="str">
        <f t="shared" si="118"/>
        <v>否</v>
      </c>
      <c r="I1298" s="558" t="str">
        <f t="shared" si="119"/>
        <v>项</v>
      </c>
    </row>
    <row r="1299" s="421" customFormat="1" ht="34.9" customHeight="1" spans="1:9">
      <c r="A1299" s="556" t="s">
        <v>2421</v>
      </c>
      <c r="B1299" s="204" t="s">
        <v>2422</v>
      </c>
      <c r="C1299" s="330">
        <f>SUM(C1300:C1304)</f>
        <v>768</v>
      </c>
      <c r="D1299" s="330">
        <f>SUM(D1300:D1304)</f>
        <v>1029</v>
      </c>
      <c r="E1299" s="330">
        <f>SUM(E1300:E1304)</f>
        <v>696</v>
      </c>
      <c r="F1299" s="428">
        <f t="shared" si="116"/>
        <v>-0.094</v>
      </c>
      <c r="G1299" s="428">
        <f t="shared" si="117"/>
        <v>0.676</v>
      </c>
      <c r="H1299" s="555" t="str">
        <f t="shared" si="118"/>
        <v>是</v>
      </c>
      <c r="I1299" s="558" t="str">
        <f t="shared" si="119"/>
        <v>款</v>
      </c>
    </row>
    <row r="1300" ht="34.9" customHeight="1" spans="1:9">
      <c r="A1300" s="556" t="s">
        <v>2423</v>
      </c>
      <c r="B1300" s="199" t="s">
        <v>249</v>
      </c>
      <c r="C1300" s="330">
        <v>768</v>
      </c>
      <c r="D1300" s="330">
        <v>945</v>
      </c>
      <c r="E1300" s="521">
        <v>642</v>
      </c>
      <c r="F1300" s="428">
        <f t="shared" si="116"/>
        <v>-0.164</v>
      </c>
      <c r="G1300" s="428">
        <f t="shared" si="117"/>
        <v>0.679</v>
      </c>
      <c r="H1300" s="555" t="str">
        <f t="shared" si="118"/>
        <v>是</v>
      </c>
      <c r="I1300" s="558" t="str">
        <f t="shared" si="119"/>
        <v>项</v>
      </c>
    </row>
    <row r="1301" ht="34.9" customHeight="1" spans="1:9">
      <c r="A1301" s="556" t="s">
        <v>2424</v>
      </c>
      <c r="B1301" s="199" t="s">
        <v>251</v>
      </c>
      <c r="C1301" s="330"/>
      <c r="D1301" s="330"/>
      <c r="E1301" s="521"/>
      <c r="F1301" s="428" t="str">
        <f t="shared" si="116"/>
        <v/>
      </c>
      <c r="G1301" s="428" t="str">
        <f t="shared" si="117"/>
        <v/>
      </c>
      <c r="H1301" s="555" t="str">
        <f t="shared" si="118"/>
        <v>否</v>
      </c>
      <c r="I1301" s="558" t="str">
        <f t="shared" si="119"/>
        <v>项</v>
      </c>
    </row>
    <row r="1302" ht="34.9" customHeight="1" spans="1:9">
      <c r="A1302" s="556" t="s">
        <v>2425</v>
      </c>
      <c r="B1302" s="199" t="s">
        <v>253</v>
      </c>
      <c r="C1302" s="330"/>
      <c r="D1302" s="330"/>
      <c r="E1302" s="521"/>
      <c r="F1302" s="428" t="str">
        <f t="shared" si="116"/>
        <v/>
      </c>
      <c r="G1302" s="428" t="str">
        <f t="shared" si="117"/>
        <v/>
      </c>
      <c r="H1302" s="555" t="str">
        <f t="shared" si="118"/>
        <v>否</v>
      </c>
      <c r="I1302" s="558" t="str">
        <f t="shared" si="119"/>
        <v>项</v>
      </c>
    </row>
    <row r="1303" ht="34.9" customHeight="1" spans="1:9">
      <c r="A1303" s="556" t="s">
        <v>2426</v>
      </c>
      <c r="B1303" s="199" t="s">
        <v>2427</v>
      </c>
      <c r="C1303" s="330"/>
      <c r="D1303" s="330">
        <v>84</v>
      </c>
      <c r="E1303" s="521">
        <v>54</v>
      </c>
      <c r="F1303" s="428" t="str">
        <f t="shared" si="116"/>
        <v/>
      </c>
      <c r="G1303" s="428">
        <f t="shared" si="117"/>
        <v>0.643</v>
      </c>
      <c r="H1303" s="555" t="str">
        <f t="shared" si="118"/>
        <v>是</v>
      </c>
      <c r="I1303" s="558" t="str">
        <f t="shared" si="119"/>
        <v>项</v>
      </c>
    </row>
    <row r="1304" ht="34.9" customHeight="1" spans="1:9">
      <c r="A1304" s="556" t="s">
        <v>2428</v>
      </c>
      <c r="B1304" s="204" t="s">
        <v>2429</v>
      </c>
      <c r="C1304" s="330"/>
      <c r="D1304" s="330"/>
      <c r="E1304" s="330"/>
      <c r="F1304" s="428" t="str">
        <f t="shared" si="116"/>
        <v/>
      </c>
      <c r="G1304" s="428" t="str">
        <f t="shared" si="117"/>
        <v/>
      </c>
      <c r="H1304" s="555" t="str">
        <f t="shared" si="118"/>
        <v>否</v>
      </c>
      <c r="I1304" s="558" t="str">
        <f t="shared" si="119"/>
        <v>项</v>
      </c>
    </row>
    <row r="1305" ht="34.9" customHeight="1" spans="1:9">
      <c r="A1305" s="556" t="s">
        <v>2430</v>
      </c>
      <c r="B1305" s="221" t="s">
        <v>2431</v>
      </c>
      <c r="C1305" s="330"/>
      <c r="D1305" s="330"/>
      <c r="E1305" s="330"/>
      <c r="F1305" s="428" t="str">
        <f t="shared" si="116"/>
        <v/>
      </c>
      <c r="G1305" s="428" t="str">
        <f t="shared" si="117"/>
        <v/>
      </c>
      <c r="H1305" s="555" t="str">
        <f t="shared" si="118"/>
        <v>否</v>
      </c>
      <c r="I1305" s="558" t="str">
        <f t="shared" si="119"/>
        <v>款</v>
      </c>
    </row>
    <row r="1306" ht="34.9" customHeight="1" spans="1:9">
      <c r="A1306" s="556" t="s">
        <v>2432</v>
      </c>
      <c r="B1306" s="221" t="s">
        <v>2433</v>
      </c>
      <c r="C1306" s="330"/>
      <c r="D1306" s="330"/>
      <c r="E1306" s="330"/>
      <c r="F1306" s="428" t="str">
        <f t="shared" si="116"/>
        <v/>
      </c>
      <c r="G1306" s="428" t="str">
        <f t="shared" si="117"/>
        <v/>
      </c>
      <c r="H1306" s="555" t="str">
        <f t="shared" si="118"/>
        <v>否</v>
      </c>
      <c r="I1306" s="558" t="str">
        <f t="shared" si="119"/>
        <v>项</v>
      </c>
    </row>
    <row r="1307" ht="34.9" customHeight="1" spans="1:9">
      <c r="A1307" s="556" t="s">
        <v>2434</v>
      </c>
      <c r="B1307" s="221" t="s">
        <v>2435</v>
      </c>
      <c r="C1307" s="330"/>
      <c r="D1307" s="330">
        <f>SUM(D1308:D1312)</f>
        <v>0</v>
      </c>
      <c r="E1307" s="330"/>
      <c r="F1307" s="428" t="str">
        <f t="shared" si="116"/>
        <v/>
      </c>
      <c r="G1307" s="428" t="str">
        <f t="shared" si="117"/>
        <v/>
      </c>
      <c r="H1307" s="555" t="str">
        <f t="shared" si="118"/>
        <v>否</v>
      </c>
      <c r="I1307" s="558" t="str">
        <f t="shared" si="119"/>
        <v>项</v>
      </c>
    </row>
    <row r="1308" ht="34.9" customHeight="1" spans="1:9">
      <c r="A1308" s="556" t="s">
        <v>2436</v>
      </c>
      <c r="B1308" s="221" t="s">
        <v>2437</v>
      </c>
      <c r="C1308" s="330"/>
      <c r="D1308" s="330"/>
      <c r="E1308" s="330"/>
      <c r="F1308" s="428" t="str">
        <f t="shared" si="116"/>
        <v/>
      </c>
      <c r="G1308" s="428" t="str">
        <f t="shared" si="117"/>
        <v/>
      </c>
      <c r="H1308" s="555" t="str">
        <f t="shared" si="118"/>
        <v>否</v>
      </c>
      <c r="I1308" s="558" t="str">
        <f t="shared" si="119"/>
        <v>项</v>
      </c>
    </row>
    <row r="1309" ht="34.9" customHeight="1" spans="1:9">
      <c r="A1309" s="556" t="s">
        <v>2438</v>
      </c>
      <c r="B1309" s="221" t="s">
        <v>2439</v>
      </c>
      <c r="C1309" s="330"/>
      <c r="D1309" s="330"/>
      <c r="E1309" s="330"/>
      <c r="F1309" s="428" t="str">
        <f t="shared" si="116"/>
        <v/>
      </c>
      <c r="G1309" s="428" t="str">
        <f t="shared" si="117"/>
        <v/>
      </c>
      <c r="H1309" s="555" t="str">
        <f t="shared" si="118"/>
        <v>否</v>
      </c>
      <c r="I1309" s="558" t="str">
        <f t="shared" si="119"/>
        <v>项</v>
      </c>
    </row>
    <row r="1310" ht="34.9" customHeight="1" spans="1:9">
      <c r="A1310" s="556" t="s">
        <v>2440</v>
      </c>
      <c r="B1310" s="221" t="s">
        <v>2441</v>
      </c>
      <c r="C1310" s="330"/>
      <c r="D1310" s="330"/>
      <c r="E1310" s="330"/>
      <c r="F1310" s="428" t="str">
        <f t="shared" si="116"/>
        <v/>
      </c>
      <c r="G1310" s="428" t="str">
        <f t="shared" si="117"/>
        <v/>
      </c>
      <c r="H1310" s="555" t="str">
        <f t="shared" si="118"/>
        <v>否</v>
      </c>
      <c r="I1310" s="558" t="str">
        <f t="shared" si="119"/>
        <v>项</v>
      </c>
    </row>
    <row r="1311" ht="34.9" customHeight="1" spans="1:9">
      <c r="A1311" s="556" t="s">
        <v>2442</v>
      </c>
      <c r="B1311" s="199" t="s">
        <v>2443</v>
      </c>
      <c r="C1311" s="330"/>
      <c r="D1311" s="330"/>
      <c r="E1311" s="330"/>
      <c r="F1311" s="428" t="str">
        <f t="shared" si="116"/>
        <v/>
      </c>
      <c r="G1311" s="428" t="str">
        <f t="shared" si="117"/>
        <v/>
      </c>
      <c r="H1311" s="555" t="str">
        <f t="shared" si="118"/>
        <v>否</v>
      </c>
      <c r="I1311" s="558" t="str">
        <f t="shared" si="119"/>
        <v>款</v>
      </c>
    </row>
    <row r="1312" ht="34.9" customHeight="1" spans="1:9">
      <c r="A1312" s="556" t="s">
        <v>2444</v>
      </c>
      <c r="B1312" s="199" t="s">
        <v>249</v>
      </c>
      <c r="C1312" s="330"/>
      <c r="D1312" s="330"/>
      <c r="E1312" s="330"/>
      <c r="F1312" s="428" t="str">
        <f t="shared" si="116"/>
        <v/>
      </c>
      <c r="G1312" s="428" t="str">
        <f t="shared" si="117"/>
        <v/>
      </c>
      <c r="H1312" s="555" t="str">
        <f t="shared" si="118"/>
        <v>否</v>
      </c>
      <c r="I1312" s="558" t="str">
        <f t="shared" si="119"/>
        <v>项</v>
      </c>
    </row>
    <row r="1313" ht="34.9" customHeight="1" spans="1:9">
      <c r="A1313" s="556" t="s">
        <v>2445</v>
      </c>
      <c r="B1313" s="199" t="s">
        <v>251</v>
      </c>
      <c r="C1313" s="330"/>
      <c r="D1313" s="330"/>
      <c r="E1313" s="330"/>
      <c r="F1313" s="428" t="str">
        <f t="shared" si="116"/>
        <v/>
      </c>
      <c r="G1313" s="428" t="str">
        <f t="shared" si="117"/>
        <v/>
      </c>
      <c r="H1313" s="555" t="str">
        <f t="shared" si="118"/>
        <v>否</v>
      </c>
      <c r="I1313" s="558" t="str">
        <f t="shared" si="119"/>
        <v>项</v>
      </c>
    </row>
    <row r="1314" ht="34.9" customHeight="1" spans="1:9">
      <c r="A1314" s="556" t="s">
        <v>2446</v>
      </c>
      <c r="B1314" s="199" t="s">
        <v>253</v>
      </c>
      <c r="C1314" s="330"/>
      <c r="D1314" s="330"/>
      <c r="E1314" s="330"/>
      <c r="F1314" s="428" t="str">
        <f t="shared" si="116"/>
        <v/>
      </c>
      <c r="G1314" s="428" t="str">
        <f t="shared" si="117"/>
        <v/>
      </c>
      <c r="H1314" s="555" t="str">
        <f t="shared" si="118"/>
        <v>否</v>
      </c>
      <c r="I1314" s="558" t="str">
        <f t="shared" si="119"/>
        <v>项</v>
      </c>
    </row>
    <row r="1315" ht="34.9" customHeight="1" spans="1:9">
      <c r="A1315" s="556" t="s">
        <v>2447</v>
      </c>
      <c r="B1315" s="204" t="s">
        <v>2448</v>
      </c>
      <c r="C1315" s="330"/>
      <c r="D1315" s="330"/>
      <c r="E1315" s="330"/>
      <c r="F1315" s="428" t="str">
        <f t="shared" si="116"/>
        <v/>
      </c>
      <c r="G1315" s="428" t="str">
        <f t="shared" si="117"/>
        <v/>
      </c>
      <c r="H1315" s="555" t="str">
        <f t="shared" si="118"/>
        <v>否</v>
      </c>
      <c r="I1315" s="558" t="str">
        <f t="shared" si="119"/>
        <v>项</v>
      </c>
    </row>
    <row r="1316" ht="34.9" customHeight="1" spans="1:9">
      <c r="A1316" s="556" t="s">
        <v>2449</v>
      </c>
      <c r="B1316" s="204" t="s">
        <v>2450</v>
      </c>
      <c r="C1316" s="330"/>
      <c r="D1316" s="330"/>
      <c r="E1316" s="330"/>
      <c r="F1316" s="428" t="str">
        <f t="shared" si="116"/>
        <v/>
      </c>
      <c r="G1316" s="428" t="str">
        <f t="shared" si="117"/>
        <v/>
      </c>
      <c r="H1316" s="555" t="str">
        <f t="shared" si="118"/>
        <v>否</v>
      </c>
      <c r="I1316" s="558" t="str">
        <f t="shared" si="119"/>
        <v>项</v>
      </c>
    </row>
    <row r="1317" ht="34.9" customHeight="1" spans="1:9">
      <c r="A1317" s="556" t="s">
        <v>2451</v>
      </c>
      <c r="B1317" s="199" t="s">
        <v>267</v>
      </c>
      <c r="C1317" s="330"/>
      <c r="D1317" s="330"/>
      <c r="E1317" s="330"/>
      <c r="F1317" s="428" t="str">
        <f t="shared" si="116"/>
        <v/>
      </c>
      <c r="G1317" s="428" t="str">
        <f t="shared" si="117"/>
        <v/>
      </c>
      <c r="H1317" s="555" t="str">
        <f t="shared" si="118"/>
        <v>否</v>
      </c>
      <c r="I1317" s="558" t="str">
        <f t="shared" si="119"/>
        <v>项</v>
      </c>
    </row>
    <row r="1318" ht="34.9" customHeight="1" spans="1:9">
      <c r="A1318" s="556" t="s">
        <v>2452</v>
      </c>
      <c r="B1318" s="204" t="s">
        <v>2453</v>
      </c>
      <c r="C1318" s="330"/>
      <c r="D1318" s="330"/>
      <c r="E1318" s="330"/>
      <c r="F1318" s="428" t="str">
        <f t="shared" si="116"/>
        <v/>
      </c>
      <c r="G1318" s="428" t="str">
        <f t="shared" si="117"/>
        <v/>
      </c>
      <c r="H1318" s="555" t="str">
        <f t="shared" si="118"/>
        <v>否</v>
      </c>
      <c r="I1318" s="558" t="str">
        <f t="shared" si="119"/>
        <v>项</v>
      </c>
    </row>
    <row r="1319" ht="34.9" customHeight="1" spans="1:9">
      <c r="A1319" s="556" t="s">
        <v>2454</v>
      </c>
      <c r="B1319" s="199" t="s">
        <v>2455</v>
      </c>
      <c r="C1319" s="330">
        <f>SUM(C1320:C1331)</f>
        <v>87</v>
      </c>
      <c r="D1319" s="330">
        <f>SUM(D1320:D1331)</f>
        <v>124</v>
      </c>
      <c r="E1319" s="330">
        <f>SUM(E1320:E1331)</f>
        <v>82</v>
      </c>
      <c r="F1319" s="428">
        <f t="shared" si="116"/>
        <v>-0.057</v>
      </c>
      <c r="G1319" s="428">
        <f t="shared" si="117"/>
        <v>0.661</v>
      </c>
      <c r="H1319" s="555" t="str">
        <f t="shared" si="118"/>
        <v>是</v>
      </c>
      <c r="I1319" s="558" t="str">
        <f t="shared" si="119"/>
        <v>款</v>
      </c>
    </row>
    <row r="1320" ht="34.9" customHeight="1" spans="1:9">
      <c r="A1320" s="556" t="s">
        <v>2456</v>
      </c>
      <c r="B1320" s="199" t="s">
        <v>249</v>
      </c>
      <c r="C1320" s="330"/>
      <c r="D1320" s="330"/>
      <c r="E1320" s="330"/>
      <c r="F1320" s="428" t="str">
        <f t="shared" si="116"/>
        <v/>
      </c>
      <c r="G1320" s="428" t="str">
        <f t="shared" si="117"/>
        <v/>
      </c>
      <c r="H1320" s="555" t="str">
        <f t="shared" si="118"/>
        <v>否</v>
      </c>
      <c r="I1320" s="558" t="str">
        <f t="shared" si="119"/>
        <v>项</v>
      </c>
    </row>
    <row r="1321" ht="34.9" customHeight="1" spans="1:9">
      <c r="A1321" s="556" t="s">
        <v>2457</v>
      </c>
      <c r="B1321" s="199" t="s">
        <v>251</v>
      </c>
      <c r="C1321" s="330"/>
      <c r="D1321" s="330"/>
      <c r="E1321" s="330"/>
      <c r="F1321" s="428" t="str">
        <f t="shared" si="116"/>
        <v/>
      </c>
      <c r="G1321" s="428" t="str">
        <f t="shared" si="117"/>
        <v/>
      </c>
      <c r="H1321" s="555" t="str">
        <f t="shared" si="118"/>
        <v>否</v>
      </c>
      <c r="I1321" s="558" t="str">
        <f t="shared" si="119"/>
        <v>项</v>
      </c>
    </row>
    <row r="1322" ht="34.9" customHeight="1" spans="1:9">
      <c r="A1322" s="556" t="s">
        <v>2458</v>
      </c>
      <c r="B1322" s="199" t="s">
        <v>253</v>
      </c>
      <c r="C1322" s="330"/>
      <c r="D1322" s="330"/>
      <c r="E1322" s="330"/>
      <c r="F1322" s="428" t="str">
        <f t="shared" si="116"/>
        <v/>
      </c>
      <c r="G1322" s="428" t="str">
        <f t="shared" si="117"/>
        <v/>
      </c>
      <c r="H1322" s="555" t="str">
        <f t="shared" si="118"/>
        <v>否</v>
      </c>
      <c r="I1322" s="558" t="str">
        <f t="shared" si="119"/>
        <v>项</v>
      </c>
    </row>
    <row r="1323" ht="34.9" customHeight="1" spans="1:9">
      <c r="A1323" s="556" t="s">
        <v>2459</v>
      </c>
      <c r="B1323" s="199" t="s">
        <v>2460</v>
      </c>
      <c r="C1323" s="330"/>
      <c r="D1323" s="330"/>
      <c r="E1323" s="330"/>
      <c r="F1323" s="428" t="str">
        <f t="shared" si="116"/>
        <v/>
      </c>
      <c r="G1323" s="428" t="str">
        <f t="shared" si="117"/>
        <v/>
      </c>
      <c r="H1323" s="555" t="str">
        <f t="shared" si="118"/>
        <v>否</v>
      </c>
      <c r="I1323" s="558" t="str">
        <f t="shared" si="119"/>
        <v>项</v>
      </c>
    </row>
    <row r="1324" ht="34.9" customHeight="1" spans="1:9">
      <c r="A1324" s="556" t="s">
        <v>2461</v>
      </c>
      <c r="B1324" s="199" t="s">
        <v>2462</v>
      </c>
      <c r="C1324" s="330">
        <v>4</v>
      </c>
      <c r="D1324" s="330">
        <v>12</v>
      </c>
      <c r="E1324" s="521">
        <v>1</v>
      </c>
      <c r="F1324" s="428">
        <f t="shared" si="116"/>
        <v>-0.75</v>
      </c>
      <c r="G1324" s="428">
        <f t="shared" si="117"/>
        <v>0.083</v>
      </c>
      <c r="H1324" s="555" t="str">
        <f t="shared" si="118"/>
        <v>是</v>
      </c>
      <c r="I1324" s="558" t="str">
        <f t="shared" si="119"/>
        <v>项</v>
      </c>
    </row>
    <row r="1325" ht="34.9" customHeight="1" spans="1:9">
      <c r="A1325" s="556" t="s">
        <v>2463</v>
      </c>
      <c r="B1325" s="199" t="s">
        <v>2464</v>
      </c>
      <c r="C1325" s="330">
        <v>11</v>
      </c>
      <c r="D1325" s="330">
        <v>11</v>
      </c>
      <c r="E1325" s="521">
        <v>2</v>
      </c>
      <c r="F1325" s="428">
        <f t="shared" si="116"/>
        <v>-0.818</v>
      </c>
      <c r="G1325" s="428">
        <f t="shared" si="117"/>
        <v>0.182</v>
      </c>
      <c r="H1325" s="555" t="str">
        <f t="shared" si="118"/>
        <v>是</v>
      </c>
      <c r="I1325" s="558" t="str">
        <f t="shared" si="119"/>
        <v>项</v>
      </c>
    </row>
    <row r="1326" ht="34.9" customHeight="1" spans="1:9">
      <c r="A1326" s="556" t="s">
        <v>2465</v>
      </c>
      <c r="B1326" s="199" t="s">
        <v>2466</v>
      </c>
      <c r="C1326" s="330"/>
      <c r="D1326" s="330">
        <v>9</v>
      </c>
      <c r="E1326" s="521"/>
      <c r="F1326" s="428" t="str">
        <f t="shared" si="116"/>
        <v/>
      </c>
      <c r="G1326" s="428">
        <f t="shared" si="117"/>
        <v>0</v>
      </c>
      <c r="H1326" s="555" t="str">
        <f t="shared" si="118"/>
        <v>是</v>
      </c>
      <c r="I1326" s="558" t="str">
        <f t="shared" si="119"/>
        <v>项</v>
      </c>
    </row>
    <row r="1327" ht="34.9" customHeight="1" spans="1:9">
      <c r="A1327" s="556" t="s">
        <v>2467</v>
      </c>
      <c r="B1327" s="199" t="s">
        <v>2468</v>
      </c>
      <c r="C1327" s="330"/>
      <c r="D1327" s="330"/>
      <c r="E1327" s="521"/>
      <c r="F1327" s="428" t="str">
        <f t="shared" si="116"/>
        <v/>
      </c>
      <c r="G1327" s="428" t="str">
        <f t="shared" si="117"/>
        <v/>
      </c>
      <c r="H1327" s="555" t="str">
        <f t="shared" si="118"/>
        <v>否</v>
      </c>
      <c r="I1327" s="558" t="str">
        <f t="shared" si="119"/>
        <v>项</v>
      </c>
    </row>
    <row r="1328" ht="34.9" customHeight="1" spans="1:9">
      <c r="A1328" s="556" t="s">
        <v>2469</v>
      </c>
      <c r="B1328" s="199" t="s">
        <v>2470</v>
      </c>
      <c r="C1328" s="330"/>
      <c r="D1328" s="330"/>
      <c r="E1328" s="521"/>
      <c r="F1328" s="428" t="str">
        <f t="shared" si="116"/>
        <v/>
      </c>
      <c r="G1328" s="428" t="str">
        <f t="shared" si="117"/>
        <v/>
      </c>
      <c r="H1328" s="555" t="str">
        <f t="shared" si="118"/>
        <v>否</v>
      </c>
      <c r="I1328" s="558" t="str">
        <f t="shared" si="119"/>
        <v>项</v>
      </c>
    </row>
    <row r="1329" ht="34.9" customHeight="1" spans="1:9">
      <c r="A1329" s="556" t="s">
        <v>2471</v>
      </c>
      <c r="B1329" s="199" t="s">
        <v>2472</v>
      </c>
      <c r="C1329" s="330"/>
      <c r="D1329" s="330"/>
      <c r="E1329" s="521"/>
      <c r="F1329" s="428" t="str">
        <f t="shared" si="116"/>
        <v/>
      </c>
      <c r="G1329" s="428" t="str">
        <f t="shared" si="117"/>
        <v/>
      </c>
      <c r="H1329" s="555" t="str">
        <f t="shared" si="118"/>
        <v>否</v>
      </c>
      <c r="I1329" s="558" t="str">
        <f t="shared" si="119"/>
        <v>项</v>
      </c>
    </row>
    <row r="1330" ht="34.9" customHeight="1" spans="1:9">
      <c r="A1330" s="556" t="s">
        <v>2473</v>
      </c>
      <c r="B1330" s="199" t="s">
        <v>2474</v>
      </c>
      <c r="C1330" s="330">
        <v>72</v>
      </c>
      <c r="D1330" s="330">
        <v>92</v>
      </c>
      <c r="E1330" s="521">
        <v>79</v>
      </c>
      <c r="F1330" s="428">
        <f t="shared" si="116"/>
        <v>0.097</v>
      </c>
      <c r="G1330" s="428">
        <f t="shared" si="117"/>
        <v>0.859</v>
      </c>
      <c r="H1330" s="555" t="str">
        <f t="shared" si="118"/>
        <v>是</v>
      </c>
      <c r="I1330" s="558" t="str">
        <f t="shared" si="119"/>
        <v>项</v>
      </c>
    </row>
    <row r="1331" ht="34.9" customHeight="1" spans="1:9">
      <c r="A1331" s="556" t="s">
        <v>2475</v>
      </c>
      <c r="B1331" s="199" t="s">
        <v>2476</v>
      </c>
      <c r="C1331" s="330"/>
      <c r="D1331" s="330"/>
      <c r="E1331" s="330"/>
      <c r="F1331" s="428" t="str">
        <f t="shared" si="116"/>
        <v/>
      </c>
      <c r="G1331" s="428" t="str">
        <f t="shared" si="117"/>
        <v/>
      </c>
      <c r="H1331" s="555" t="str">
        <f t="shared" si="118"/>
        <v>否</v>
      </c>
      <c r="I1331" s="558" t="str">
        <f t="shared" si="119"/>
        <v>项</v>
      </c>
    </row>
    <row r="1332" ht="34.9" customHeight="1" spans="1:9">
      <c r="A1332" s="556" t="s">
        <v>2477</v>
      </c>
      <c r="B1332" s="199" t="s">
        <v>2478</v>
      </c>
      <c r="C1332" s="239">
        <f>SUM(C1333:C1335)</f>
        <v>61</v>
      </c>
      <c r="D1332" s="239">
        <f>SUM(D1333:D1335)</f>
        <v>66</v>
      </c>
      <c r="E1332" s="239">
        <f>SUM(E1333:E1335)</f>
        <v>467</v>
      </c>
      <c r="F1332" s="428">
        <f t="shared" si="116"/>
        <v>6.656</v>
      </c>
      <c r="G1332" s="428">
        <f t="shared" si="117"/>
        <v>7.076</v>
      </c>
      <c r="H1332" s="555" t="str">
        <f t="shared" si="118"/>
        <v>是</v>
      </c>
      <c r="I1332" s="558" t="str">
        <f t="shared" si="119"/>
        <v>款</v>
      </c>
    </row>
    <row r="1333" ht="34.9" customHeight="1" spans="1:9">
      <c r="A1333" s="556" t="s">
        <v>2479</v>
      </c>
      <c r="B1333" s="199" t="s">
        <v>2480</v>
      </c>
      <c r="C1333" s="330">
        <v>38</v>
      </c>
      <c r="D1333" s="330">
        <v>13</v>
      </c>
      <c r="E1333" s="521">
        <v>424</v>
      </c>
      <c r="F1333" s="428">
        <f t="shared" si="116"/>
        <v>10.158</v>
      </c>
      <c r="G1333" s="428">
        <f t="shared" si="117"/>
        <v>32.615</v>
      </c>
      <c r="H1333" s="555" t="str">
        <f t="shared" si="118"/>
        <v>是</v>
      </c>
      <c r="I1333" s="558" t="str">
        <f t="shared" si="119"/>
        <v>项</v>
      </c>
    </row>
    <row r="1334" ht="34.9" customHeight="1" spans="1:9">
      <c r="A1334" s="556" t="s">
        <v>2481</v>
      </c>
      <c r="B1334" s="199" t="s">
        <v>2482</v>
      </c>
      <c r="C1334" s="330">
        <v>19</v>
      </c>
      <c r="D1334" s="330">
        <v>53</v>
      </c>
      <c r="E1334" s="521">
        <v>1</v>
      </c>
      <c r="F1334" s="428">
        <f t="shared" si="116"/>
        <v>-0.947</v>
      </c>
      <c r="G1334" s="428">
        <f t="shared" si="117"/>
        <v>0.019</v>
      </c>
      <c r="H1334" s="555" t="str">
        <f t="shared" si="118"/>
        <v>是</v>
      </c>
      <c r="I1334" s="558" t="str">
        <f t="shared" si="119"/>
        <v>项</v>
      </c>
    </row>
    <row r="1335" ht="34.9" customHeight="1" spans="1:9">
      <c r="A1335" s="556" t="s">
        <v>2483</v>
      </c>
      <c r="B1335" s="199" t="s">
        <v>2484</v>
      </c>
      <c r="C1335" s="330">
        <v>4</v>
      </c>
      <c r="D1335" s="330"/>
      <c r="E1335" s="521">
        <v>42</v>
      </c>
      <c r="F1335" s="428">
        <f t="shared" si="116"/>
        <v>9.5</v>
      </c>
      <c r="G1335" s="428" t="str">
        <f t="shared" si="117"/>
        <v/>
      </c>
      <c r="H1335" s="555" t="str">
        <f t="shared" si="118"/>
        <v>是</v>
      </c>
      <c r="I1335" s="558" t="str">
        <f t="shared" si="119"/>
        <v>项</v>
      </c>
    </row>
    <row r="1336" ht="34.9" customHeight="1" spans="1:9">
      <c r="A1336" s="556" t="s">
        <v>2485</v>
      </c>
      <c r="B1336" s="199" t="s">
        <v>2486</v>
      </c>
      <c r="C1336" s="239">
        <f>SUM(C1337:C1341)</f>
        <v>36</v>
      </c>
      <c r="D1336" s="239">
        <f>SUM(D1337:D1341)</f>
        <v>412</v>
      </c>
      <c r="E1336" s="239">
        <f>SUM(E1337:E1341)</f>
        <v>424</v>
      </c>
      <c r="F1336" s="428">
        <f t="shared" si="116"/>
        <v>10.778</v>
      </c>
      <c r="G1336" s="428">
        <f t="shared" si="117"/>
        <v>1.029</v>
      </c>
      <c r="H1336" s="555" t="str">
        <f t="shared" si="118"/>
        <v>是</v>
      </c>
      <c r="I1336" s="558" t="str">
        <f t="shared" si="119"/>
        <v>款</v>
      </c>
    </row>
    <row r="1337" ht="34.9" customHeight="1" spans="1:9">
      <c r="A1337" s="556" t="s">
        <v>2487</v>
      </c>
      <c r="B1337" s="176" t="s">
        <v>2488</v>
      </c>
      <c r="C1337" s="330"/>
      <c r="D1337" s="330"/>
      <c r="E1337" s="330"/>
      <c r="F1337" s="428" t="str">
        <f t="shared" si="116"/>
        <v/>
      </c>
      <c r="G1337" s="428" t="str">
        <f t="shared" si="117"/>
        <v/>
      </c>
      <c r="H1337" s="555" t="str">
        <f t="shared" si="118"/>
        <v>否</v>
      </c>
      <c r="I1337" s="558" t="str">
        <f t="shared" si="119"/>
        <v>项</v>
      </c>
    </row>
    <row r="1338" ht="34.9" customHeight="1" spans="1:9">
      <c r="A1338" s="556" t="s">
        <v>2489</v>
      </c>
      <c r="B1338" s="176" t="s">
        <v>2490</v>
      </c>
      <c r="C1338" s="330"/>
      <c r="D1338" s="330"/>
      <c r="E1338" s="330"/>
      <c r="F1338" s="428" t="str">
        <f t="shared" si="116"/>
        <v/>
      </c>
      <c r="G1338" s="428" t="str">
        <f t="shared" si="117"/>
        <v/>
      </c>
      <c r="H1338" s="555" t="str">
        <f t="shared" si="118"/>
        <v>否</v>
      </c>
      <c r="I1338" s="558" t="str">
        <f t="shared" si="119"/>
        <v>项</v>
      </c>
    </row>
    <row r="1339" ht="34.9" customHeight="1" spans="1:9">
      <c r="A1339" s="556" t="s">
        <v>2491</v>
      </c>
      <c r="B1339" s="199" t="s">
        <v>2492</v>
      </c>
      <c r="C1339" s="330">
        <v>36</v>
      </c>
      <c r="D1339" s="330">
        <v>412</v>
      </c>
      <c r="E1339" s="521">
        <v>424</v>
      </c>
      <c r="F1339" s="428">
        <f t="shared" si="116"/>
        <v>10.778</v>
      </c>
      <c r="G1339" s="428">
        <f t="shared" si="117"/>
        <v>1.029</v>
      </c>
      <c r="H1339" s="555" t="str">
        <f t="shared" si="118"/>
        <v>是</v>
      </c>
      <c r="I1339" s="558" t="str">
        <f t="shared" si="119"/>
        <v>项</v>
      </c>
    </row>
    <row r="1340" ht="34.9" customHeight="1" spans="1:9">
      <c r="A1340" s="556" t="s">
        <v>2493</v>
      </c>
      <c r="B1340" s="199" t="s">
        <v>2494</v>
      </c>
      <c r="C1340" s="330"/>
      <c r="D1340" s="330"/>
      <c r="E1340" s="330"/>
      <c r="F1340" s="428" t="str">
        <f t="shared" si="116"/>
        <v/>
      </c>
      <c r="G1340" s="428" t="str">
        <f t="shared" si="117"/>
        <v/>
      </c>
      <c r="H1340" s="555" t="str">
        <f t="shared" ref="H1340:H1357" si="120">IF(LEN(A1340)=3,"是",IF(B1340&lt;&gt;"",IF(SUM(C1340:E1340)&lt;&gt;0,"是","否"),"是"))</f>
        <v>否</v>
      </c>
      <c r="I1340" s="558" t="str">
        <f t="shared" ref="I1340:I1355" si="121">IF(LEN(A1340)=3,"类",IF(LEN(A1340)=5,"款","项"))</f>
        <v>项</v>
      </c>
    </row>
    <row r="1341" ht="34.9" customHeight="1" spans="1:9">
      <c r="A1341" s="556" t="s">
        <v>2495</v>
      </c>
      <c r="B1341" s="199" t="s">
        <v>2496</v>
      </c>
      <c r="C1341" s="330"/>
      <c r="D1341" s="577"/>
      <c r="E1341" s="330"/>
      <c r="F1341" s="428" t="str">
        <f t="shared" si="116"/>
        <v/>
      </c>
      <c r="G1341" s="428" t="str">
        <f t="shared" si="117"/>
        <v/>
      </c>
      <c r="H1341" s="555" t="str">
        <f t="shared" si="120"/>
        <v>否</v>
      </c>
      <c r="I1341" s="558" t="str">
        <f t="shared" si="121"/>
        <v>项</v>
      </c>
    </row>
    <row r="1342" ht="34.9" customHeight="1" spans="1:9">
      <c r="A1342" s="556" t="s">
        <v>2497</v>
      </c>
      <c r="B1342" s="199" t="s">
        <v>2498</v>
      </c>
      <c r="C1342" s="239"/>
      <c r="D1342" s="330">
        <f>D1343</f>
        <v>0</v>
      </c>
      <c r="E1342" s="330"/>
      <c r="F1342" s="428" t="str">
        <f t="shared" si="116"/>
        <v/>
      </c>
      <c r="G1342" s="428" t="str">
        <f t="shared" si="117"/>
        <v/>
      </c>
      <c r="H1342" s="555" t="str">
        <f t="shared" si="120"/>
        <v>否</v>
      </c>
      <c r="I1342" s="558" t="str">
        <f t="shared" si="121"/>
        <v>款</v>
      </c>
    </row>
    <row r="1343" ht="34.9" customHeight="1" spans="1:9">
      <c r="A1343" s="568" t="s">
        <v>2499</v>
      </c>
      <c r="B1343" s="199" t="s">
        <v>2500</v>
      </c>
      <c r="C1343" s="330"/>
      <c r="D1343" s="330"/>
      <c r="E1343" s="330"/>
      <c r="F1343" s="428" t="str">
        <f t="shared" si="116"/>
        <v/>
      </c>
      <c r="G1343" s="428" t="str">
        <f t="shared" si="117"/>
        <v/>
      </c>
      <c r="H1343" s="555" t="str">
        <f t="shared" si="120"/>
        <v>否</v>
      </c>
      <c r="I1343" s="558" t="str">
        <f t="shared" si="121"/>
        <v>项</v>
      </c>
    </row>
    <row r="1344" ht="34.9" customHeight="1" spans="1:9">
      <c r="A1344" s="349" t="s">
        <v>217</v>
      </c>
      <c r="B1344" s="193" t="s">
        <v>218</v>
      </c>
      <c r="C1344" s="330"/>
      <c r="D1344" s="239">
        <v>1532</v>
      </c>
      <c r="E1344" s="239"/>
      <c r="F1344" s="428" t="str">
        <f t="shared" si="116"/>
        <v/>
      </c>
      <c r="G1344" s="428">
        <f t="shared" si="117"/>
        <v>0</v>
      </c>
      <c r="H1344" s="555" t="str">
        <f t="shared" si="120"/>
        <v>是</v>
      </c>
      <c r="I1344" s="558" t="str">
        <f t="shared" si="121"/>
        <v>类</v>
      </c>
    </row>
    <row r="1345" ht="34.9" customHeight="1" spans="1:9">
      <c r="A1345" s="349" t="s">
        <v>219</v>
      </c>
      <c r="B1345" s="193" t="s">
        <v>220</v>
      </c>
      <c r="C1345" s="239">
        <f>C1346</f>
        <v>1092</v>
      </c>
      <c r="D1345" s="239">
        <f>D1346</f>
        <v>1309</v>
      </c>
      <c r="E1345" s="239">
        <f>E1346</f>
        <v>1679</v>
      </c>
      <c r="F1345" s="428">
        <f t="shared" si="116"/>
        <v>0.538</v>
      </c>
      <c r="G1345" s="428">
        <f t="shared" si="117"/>
        <v>1.283</v>
      </c>
      <c r="H1345" s="555" t="str">
        <f t="shared" si="120"/>
        <v>是</v>
      </c>
      <c r="I1345" s="558" t="str">
        <f t="shared" si="121"/>
        <v>类</v>
      </c>
    </row>
    <row r="1346" ht="34.9" customHeight="1" spans="1:9">
      <c r="A1346" s="556" t="s">
        <v>2501</v>
      </c>
      <c r="B1346" s="199" t="s">
        <v>2502</v>
      </c>
      <c r="C1346" s="330">
        <f>SUM(C1347:C1350)</f>
        <v>1092</v>
      </c>
      <c r="D1346" s="330">
        <f>SUM(D1347:D1350)</f>
        <v>1309</v>
      </c>
      <c r="E1346" s="330">
        <f>SUM(E1347:E1350)</f>
        <v>1679</v>
      </c>
      <c r="F1346" s="428">
        <f t="shared" si="116"/>
        <v>0.538</v>
      </c>
      <c r="G1346" s="428">
        <f t="shared" si="117"/>
        <v>1.283</v>
      </c>
      <c r="H1346" s="555" t="str">
        <f t="shared" si="120"/>
        <v>是</v>
      </c>
      <c r="I1346" s="558" t="str">
        <f t="shared" si="121"/>
        <v>款</v>
      </c>
    </row>
    <row r="1347" ht="34.9" customHeight="1" spans="1:9">
      <c r="A1347" s="556" t="s">
        <v>2503</v>
      </c>
      <c r="B1347" s="199" t="s">
        <v>2504</v>
      </c>
      <c r="C1347" s="330">
        <v>1092</v>
      </c>
      <c r="D1347" s="330">
        <v>1309</v>
      </c>
      <c r="E1347" s="330">
        <v>1679</v>
      </c>
      <c r="F1347" s="428">
        <f t="shared" si="116"/>
        <v>0.538</v>
      </c>
      <c r="G1347" s="428">
        <f t="shared" si="117"/>
        <v>1.283</v>
      </c>
      <c r="H1347" s="555" t="str">
        <f t="shared" si="120"/>
        <v>是</v>
      </c>
      <c r="I1347" s="558" t="str">
        <f t="shared" si="121"/>
        <v>项</v>
      </c>
    </row>
    <row r="1348" ht="34.9" customHeight="1" spans="1:9">
      <c r="A1348" s="556" t="s">
        <v>2505</v>
      </c>
      <c r="B1348" s="199" t="s">
        <v>2506</v>
      </c>
      <c r="C1348" s="330"/>
      <c r="D1348" s="330"/>
      <c r="E1348" s="330"/>
      <c r="F1348" s="428" t="str">
        <f t="shared" si="116"/>
        <v/>
      </c>
      <c r="G1348" s="428" t="str">
        <f t="shared" si="117"/>
        <v/>
      </c>
      <c r="H1348" s="555" t="str">
        <f t="shared" si="120"/>
        <v>否</v>
      </c>
      <c r="I1348" s="558" t="str">
        <f t="shared" si="121"/>
        <v>项</v>
      </c>
    </row>
    <row r="1349" ht="34.9" customHeight="1" spans="1:9">
      <c r="A1349" s="556" t="s">
        <v>2507</v>
      </c>
      <c r="B1349" s="199" t="s">
        <v>2508</v>
      </c>
      <c r="C1349" s="330"/>
      <c r="D1349" s="330"/>
      <c r="E1349" s="239"/>
      <c r="F1349" s="428" t="str">
        <f t="shared" si="116"/>
        <v/>
      </c>
      <c r="G1349" s="428" t="str">
        <f t="shared" si="117"/>
        <v/>
      </c>
      <c r="H1349" s="555" t="str">
        <f t="shared" si="120"/>
        <v>否</v>
      </c>
      <c r="I1349" s="558" t="str">
        <f t="shared" si="121"/>
        <v>项</v>
      </c>
    </row>
    <row r="1350" ht="34.9" customHeight="1" spans="1:9">
      <c r="A1350" s="562">
        <v>2320399</v>
      </c>
      <c r="B1350" s="199" t="s">
        <v>2509</v>
      </c>
      <c r="C1350" s="239"/>
      <c r="D1350" s="330"/>
      <c r="E1350" s="239"/>
      <c r="F1350" s="428" t="str">
        <f t="shared" ref="F1350:F1357" si="122">IF(C1350&lt;&gt;0,E1350/C1350-1,"")</f>
        <v/>
      </c>
      <c r="G1350" s="428" t="str">
        <f t="shared" ref="G1350:G1357" si="123">IF(D1350&lt;&gt;0,E1350/D1350,"")</f>
        <v/>
      </c>
      <c r="H1350" s="555" t="str">
        <f t="shared" si="120"/>
        <v>否</v>
      </c>
      <c r="I1350" s="558" t="str">
        <f t="shared" si="121"/>
        <v>项</v>
      </c>
    </row>
    <row r="1351" ht="34.9" customHeight="1" spans="1:9">
      <c r="A1351" s="349" t="s">
        <v>221</v>
      </c>
      <c r="B1351" s="193" t="s">
        <v>222</v>
      </c>
      <c r="C1351" s="239">
        <f>C1352</f>
        <v>31</v>
      </c>
      <c r="D1351" s="239">
        <f>D1352</f>
        <v>1</v>
      </c>
      <c r="E1351" s="239">
        <f>E1352</f>
        <v>9</v>
      </c>
      <c r="F1351" s="428">
        <f t="shared" si="122"/>
        <v>-0.71</v>
      </c>
      <c r="G1351" s="428">
        <f t="shared" si="123"/>
        <v>9</v>
      </c>
      <c r="H1351" s="555" t="str">
        <f t="shared" si="120"/>
        <v>是</v>
      </c>
      <c r="I1351" s="558" t="str">
        <f t="shared" si="121"/>
        <v>类</v>
      </c>
    </row>
    <row r="1352" ht="34.9" customHeight="1" spans="1:9">
      <c r="A1352" s="556" t="s">
        <v>2510</v>
      </c>
      <c r="B1352" s="199" t="s">
        <v>2511</v>
      </c>
      <c r="C1352" s="330">
        <v>31</v>
      </c>
      <c r="D1352" s="330">
        <v>1</v>
      </c>
      <c r="E1352" s="521">
        <v>9</v>
      </c>
      <c r="F1352" s="428">
        <f t="shared" si="122"/>
        <v>-0.71</v>
      </c>
      <c r="G1352" s="428">
        <f t="shared" si="123"/>
        <v>9</v>
      </c>
      <c r="H1352" s="555" t="str">
        <f t="shared" si="120"/>
        <v>是</v>
      </c>
      <c r="I1352" s="558" t="str">
        <f t="shared" si="121"/>
        <v>款</v>
      </c>
    </row>
    <row r="1353" ht="34.9" customHeight="1" spans="1:9">
      <c r="A1353" s="349" t="s">
        <v>223</v>
      </c>
      <c r="B1353" s="193" t="s">
        <v>224</v>
      </c>
      <c r="C1353" s="330"/>
      <c r="D1353" s="239"/>
      <c r="E1353" s="239"/>
      <c r="F1353" s="428" t="str">
        <f t="shared" si="122"/>
        <v/>
      </c>
      <c r="G1353" s="428" t="str">
        <f t="shared" si="123"/>
        <v/>
      </c>
      <c r="H1353" s="555" t="str">
        <f t="shared" si="120"/>
        <v>是</v>
      </c>
      <c r="I1353" s="558" t="str">
        <f t="shared" si="121"/>
        <v>类</v>
      </c>
    </row>
    <row r="1354" ht="34.9" customHeight="1" spans="1:9">
      <c r="A1354" s="556" t="s">
        <v>2512</v>
      </c>
      <c r="B1354" s="199" t="s">
        <v>2513</v>
      </c>
      <c r="C1354" s="330"/>
      <c r="D1354" s="330"/>
      <c r="E1354" s="330"/>
      <c r="F1354" s="428" t="str">
        <f t="shared" si="122"/>
        <v/>
      </c>
      <c r="G1354" s="428" t="str">
        <f t="shared" si="123"/>
        <v/>
      </c>
      <c r="H1354" s="555" t="str">
        <f t="shared" si="120"/>
        <v>否</v>
      </c>
      <c r="I1354" s="558" t="str">
        <f t="shared" si="121"/>
        <v>款</v>
      </c>
    </row>
    <row r="1355" ht="34.9" customHeight="1" spans="1:9">
      <c r="A1355" s="556" t="s">
        <v>2514</v>
      </c>
      <c r="B1355" s="199" t="s">
        <v>2181</v>
      </c>
      <c r="C1355" s="330"/>
      <c r="D1355" s="330"/>
      <c r="E1355" s="330"/>
      <c r="F1355" s="428" t="str">
        <f t="shared" si="122"/>
        <v/>
      </c>
      <c r="G1355" s="428" t="str">
        <f t="shared" si="123"/>
        <v/>
      </c>
      <c r="H1355" s="555" t="str">
        <f t="shared" si="120"/>
        <v>否</v>
      </c>
      <c r="I1355" s="558" t="str">
        <f t="shared" si="121"/>
        <v>款</v>
      </c>
    </row>
    <row r="1356" ht="34.9" customHeight="1" spans="1:9">
      <c r="A1356" s="583"/>
      <c r="B1356" s="584"/>
      <c r="C1356" s="330"/>
      <c r="D1356" s="585"/>
      <c r="E1356" s="586"/>
      <c r="F1356" s="428" t="str">
        <f t="shared" si="122"/>
        <v/>
      </c>
      <c r="G1356" s="428" t="str">
        <f t="shared" si="123"/>
        <v/>
      </c>
      <c r="H1356" s="555" t="str">
        <f t="shared" si="120"/>
        <v>是</v>
      </c>
      <c r="I1356" s="558"/>
    </row>
    <row r="1357" ht="34.9" customHeight="1" spans="1:9">
      <c r="A1357" s="587"/>
      <c r="B1357" s="588" t="s">
        <v>2515</v>
      </c>
      <c r="C1357" s="239">
        <f>SUM(C1353,C1351,C1345,C1344,C1287,C1228,C1208,C1163,C1153,C1126,C1106,C1036,C972,C860,C837,C756,C675,C545,C488,C432,C380,C290,C269,C266,C5)</f>
        <v>150149</v>
      </c>
      <c r="D1357" s="239">
        <f>SUM(D1353,D1351,D1345,D1344,D1287,D1228,D1208,D1163,D1153,D1126,D1106,D1036,D972,D860,D837,D756,D675,D545,D488,D432,D380,D290,D269,D266,D5)</f>
        <v>153152</v>
      </c>
      <c r="E1357" s="239">
        <f>SUM(E1353,E1351,E1345,E1344,E1287,E1228,E1208,E1163,E1153,E1126,E1106,E1036,E972,E860,E837,E756,E675,E545,E488,E432,E380,E290,E269,E266,E5)</f>
        <v>162836</v>
      </c>
      <c r="F1357" s="428">
        <f t="shared" si="122"/>
        <v>0.084</v>
      </c>
      <c r="G1357" s="428">
        <f t="shared" si="123"/>
        <v>1.063</v>
      </c>
      <c r="H1357" s="555" t="str">
        <f t="shared" si="120"/>
        <v>是</v>
      </c>
      <c r="I1357" s="558"/>
    </row>
    <row r="1358" ht="48" customHeight="1" spans="2:7">
      <c r="B1358" s="589"/>
      <c r="C1358" s="590"/>
      <c r="D1358" s="590"/>
      <c r="E1358" s="590"/>
      <c r="F1358" s="590"/>
      <c r="G1358" s="590"/>
    </row>
  </sheetData>
  <autoFilter ref="A4:I1359">
    <extLst/>
  </autoFilter>
  <mergeCells count="7">
    <mergeCell ref="B1:G1"/>
    <mergeCell ref="D3:E3"/>
    <mergeCell ref="F3:G3"/>
    <mergeCell ref="B1358:G1358"/>
    <mergeCell ref="A3:A4"/>
    <mergeCell ref="B3:B4"/>
    <mergeCell ref="C3:C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54"/>
  <sheetViews>
    <sheetView showGridLines="0" showZeros="0" view="pageBreakPreview" zoomScaleNormal="100" workbookViewId="0">
      <pane ySplit="4" topLeftCell="A46" activePane="bottomLeft" state="frozen"/>
      <selection/>
      <selection pane="bottomLeft" activeCell="D7" sqref="D7"/>
    </sheetView>
  </sheetViews>
  <sheetFormatPr defaultColWidth="9" defaultRowHeight="18.75" outlineLevelCol="7"/>
  <cols>
    <col min="1" max="1" width="18.8833333333333" style="180" customWidth="1"/>
    <col min="2" max="2" width="43.7583333333333" style="180" customWidth="1"/>
    <col min="3" max="5" width="16.7583333333333" style="181" customWidth="1"/>
    <col min="6" max="7" width="15.3833333333333" style="182" customWidth="1"/>
    <col min="8" max="8" width="3.75833333333333" style="180" customWidth="1"/>
    <col min="9" max="16361" width="9" style="180" customWidth="1"/>
    <col min="16362" max="16384" width="9" style="180"/>
  </cols>
  <sheetData>
    <row r="1" ht="45" customHeight="1" spans="2:8">
      <c r="B1" s="184" t="s">
        <v>2516</v>
      </c>
      <c r="F1" s="184"/>
      <c r="G1" s="184"/>
      <c r="H1" s="505"/>
    </row>
    <row r="2" ht="20.1" customHeight="1" spans="2:8">
      <c r="B2" s="530" t="s">
        <v>2517</v>
      </c>
      <c r="D2" s="531"/>
      <c r="G2" s="532" t="s">
        <v>33</v>
      </c>
      <c r="H2" s="505"/>
    </row>
    <row r="3" s="178" customFormat="1" ht="36" customHeight="1" spans="1:7">
      <c r="A3" s="512" t="s">
        <v>34</v>
      </c>
      <c r="B3" s="513" t="s">
        <v>35</v>
      </c>
      <c r="C3" s="190" t="s">
        <v>2518</v>
      </c>
      <c r="D3" s="515" t="s">
        <v>2519</v>
      </c>
      <c r="E3" s="515"/>
      <c r="F3" s="513" t="s">
        <v>36</v>
      </c>
      <c r="G3" s="513"/>
    </row>
    <row r="4" s="178" customFormat="1" ht="36" customHeight="1" spans="1:8">
      <c r="A4" s="514"/>
      <c r="B4" s="513"/>
      <c r="C4" s="190"/>
      <c r="D4" s="515" t="s">
        <v>175</v>
      </c>
      <c r="E4" s="515" t="s">
        <v>39</v>
      </c>
      <c r="F4" s="515" t="str">
        <f>"比"&amp;YEAR([1]封面!$B$7)-2&amp;"年决算数增长%"</f>
        <v>比2021年决算数增长%</v>
      </c>
      <c r="G4" s="515" t="str">
        <f>"完成"&amp;YEAR([1]封面!$B$7)-1&amp;"年预算数的%"</f>
        <v>完成2022年预算数的%</v>
      </c>
      <c r="H4" s="533" t="s">
        <v>37</v>
      </c>
    </row>
    <row r="5" s="178" customFormat="1" ht="36" customHeight="1" spans="1:8">
      <c r="A5" s="198" t="s">
        <v>2520</v>
      </c>
      <c r="B5" s="193" t="s">
        <v>2521</v>
      </c>
      <c r="C5" s="239"/>
      <c r="D5" s="534"/>
      <c r="E5" s="535"/>
      <c r="F5" s="517" t="str">
        <f>IF(C5&lt;&gt;0,E5/C5-1,"")</f>
        <v/>
      </c>
      <c r="G5" s="517" t="str">
        <f>IF(D5&lt;&gt;0,E5/D5,"")</f>
        <v/>
      </c>
      <c r="H5" s="536" t="str">
        <f t="shared" ref="H5:H52" si="0">IF(LEN(A5)=7,"是",IF(B5&lt;&gt;"",IF(SUM(C5:E5)&lt;&gt;0,"是","否"),"是"))</f>
        <v>是</v>
      </c>
    </row>
    <row r="6" ht="36" customHeight="1" spans="1:8">
      <c r="A6" s="198" t="s">
        <v>2522</v>
      </c>
      <c r="B6" s="193" t="s">
        <v>2523</v>
      </c>
      <c r="C6" s="239"/>
      <c r="D6" s="534"/>
      <c r="E6" s="535"/>
      <c r="F6" s="517" t="str">
        <f t="shared" ref="F6:F20" si="1">IF(C6&lt;&gt;0,E6/C6-1,"")</f>
        <v/>
      </c>
      <c r="G6" s="517" t="str">
        <f t="shared" ref="G6:G20" si="2">IF(D6&lt;&gt;0,E6/D6,"")</f>
        <v/>
      </c>
      <c r="H6" s="536" t="str">
        <f t="shared" si="0"/>
        <v>是</v>
      </c>
    </row>
    <row r="7" ht="36" customHeight="1" spans="1:8">
      <c r="A7" s="198" t="s">
        <v>2524</v>
      </c>
      <c r="B7" s="258" t="s">
        <v>2525</v>
      </c>
      <c r="C7" s="239"/>
      <c r="D7" s="534"/>
      <c r="E7" s="535"/>
      <c r="F7" s="517" t="str">
        <f t="shared" si="1"/>
        <v/>
      </c>
      <c r="G7" s="517" t="str">
        <f t="shared" si="2"/>
        <v/>
      </c>
      <c r="H7" s="536" t="str">
        <f t="shared" si="0"/>
        <v>是</v>
      </c>
    </row>
    <row r="8" ht="36" customHeight="1" spans="1:8">
      <c r="A8" s="198" t="s">
        <v>2526</v>
      </c>
      <c r="B8" s="193" t="s">
        <v>2527</v>
      </c>
      <c r="C8" s="239"/>
      <c r="D8" s="534"/>
      <c r="E8" s="535"/>
      <c r="F8" s="517" t="str">
        <f t="shared" si="1"/>
        <v/>
      </c>
      <c r="G8" s="517" t="str">
        <f t="shared" si="2"/>
        <v/>
      </c>
      <c r="H8" s="536" t="str">
        <f t="shared" si="0"/>
        <v>是</v>
      </c>
    </row>
    <row r="9" ht="36" customHeight="1" spans="1:8">
      <c r="A9" s="198" t="s">
        <v>2528</v>
      </c>
      <c r="B9" s="193" t="s">
        <v>2529</v>
      </c>
      <c r="C9" s="239"/>
      <c r="D9" s="534"/>
      <c r="E9" s="535"/>
      <c r="F9" s="517" t="str">
        <f t="shared" si="1"/>
        <v/>
      </c>
      <c r="G9" s="517" t="str">
        <f t="shared" si="2"/>
        <v/>
      </c>
      <c r="H9" s="536" t="str">
        <f t="shared" si="0"/>
        <v>是</v>
      </c>
    </row>
    <row r="10" ht="36" customHeight="1" spans="1:8">
      <c r="A10" s="198" t="s">
        <v>2530</v>
      </c>
      <c r="B10" s="193" t="s">
        <v>2531</v>
      </c>
      <c r="C10" s="330"/>
      <c r="D10" s="534"/>
      <c r="E10" s="537"/>
      <c r="F10" s="517" t="str">
        <f t="shared" si="1"/>
        <v/>
      </c>
      <c r="G10" s="517" t="str">
        <f t="shared" si="2"/>
        <v/>
      </c>
      <c r="H10" s="536" t="str">
        <f t="shared" si="0"/>
        <v>是</v>
      </c>
    </row>
    <row r="11" ht="36" customHeight="1" spans="1:8">
      <c r="A11" s="198" t="s">
        <v>2532</v>
      </c>
      <c r="B11" s="193" t="s">
        <v>2533</v>
      </c>
      <c r="C11" s="195">
        <f>SUM(C12:C15)</f>
        <v>4491</v>
      </c>
      <c r="D11" s="195">
        <f>SUM(D12:D15)</f>
        <v>12542</v>
      </c>
      <c r="E11" s="195">
        <f>SUM(E12:E15)</f>
        <v>2968</v>
      </c>
      <c r="F11" s="517">
        <f t="shared" si="1"/>
        <v>-0.339</v>
      </c>
      <c r="G11" s="517">
        <f t="shared" si="2"/>
        <v>0.237</v>
      </c>
      <c r="H11" s="536" t="str">
        <f t="shared" si="0"/>
        <v>是</v>
      </c>
    </row>
    <row r="12" ht="36" customHeight="1" spans="1:8">
      <c r="A12" s="198" t="s">
        <v>2534</v>
      </c>
      <c r="B12" s="199" t="s">
        <v>2535</v>
      </c>
      <c r="C12" s="203">
        <v>3178</v>
      </c>
      <c r="D12" s="203">
        <v>12378</v>
      </c>
      <c r="E12" s="538">
        <v>2901</v>
      </c>
      <c r="F12" s="517">
        <f t="shared" si="1"/>
        <v>-0.087</v>
      </c>
      <c r="G12" s="517">
        <f t="shared" si="2"/>
        <v>0.234</v>
      </c>
      <c r="H12" s="536" t="str">
        <f t="shared" si="0"/>
        <v>是</v>
      </c>
    </row>
    <row r="13" ht="36" customHeight="1" spans="1:8">
      <c r="A13" s="198" t="s">
        <v>2536</v>
      </c>
      <c r="B13" s="199" t="s">
        <v>2537</v>
      </c>
      <c r="C13" s="203">
        <v>38</v>
      </c>
      <c r="D13" s="203">
        <v>151</v>
      </c>
      <c r="E13" s="538">
        <v>50</v>
      </c>
      <c r="F13" s="517">
        <f t="shared" si="1"/>
        <v>0.316</v>
      </c>
      <c r="G13" s="517">
        <f t="shared" si="2"/>
        <v>0.331</v>
      </c>
      <c r="H13" s="536" t="str">
        <f t="shared" si="0"/>
        <v>是</v>
      </c>
    </row>
    <row r="14" ht="36" customHeight="1" spans="1:8">
      <c r="A14" s="198" t="s">
        <v>2538</v>
      </c>
      <c r="B14" s="199" t="s">
        <v>2539</v>
      </c>
      <c r="C14" s="203">
        <v>1379</v>
      </c>
      <c r="D14" s="203">
        <v>13</v>
      </c>
      <c r="E14" s="538">
        <v>-23</v>
      </c>
      <c r="F14" s="517">
        <f t="shared" si="1"/>
        <v>-1.017</v>
      </c>
      <c r="G14" s="517">
        <f t="shared" si="2"/>
        <v>-1.769</v>
      </c>
      <c r="H14" s="536" t="str">
        <f t="shared" si="0"/>
        <v>是</v>
      </c>
    </row>
    <row r="15" ht="36" customHeight="1" spans="1:8">
      <c r="A15" s="198" t="s">
        <v>2540</v>
      </c>
      <c r="B15" s="199" t="s">
        <v>2541</v>
      </c>
      <c r="C15" s="203">
        <v>-104</v>
      </c>
      <c r="D15" s="261"/>
      <c r="E15" s="538">
        <v>40</v>
      </c>
      <c r="F15" s="517">
        <f t="shared" si="1"/>
        <v>-1.385</v>
      </c>
      <c r="G15" s="517" t="str">
        <f t="shared" si="2"/>
        <v/>
      </c>
      <c r="H15" s="536" t="str">
        <f t="shared" si="0"/>
        <v>是</v>
      </c>
    </row>
    <row r="16" ht="36" customHeight="1" spans="1:8">
      <c r="A16" s="198" t="s">
        <v>2542</v>
      </c>
      <c r="B16" s="199" t="s">
        <v>2543</v>
      </c>
      <c r="C16" s="537"/>
      <c r="D16" s="534"/>
      <c r="E16" s="538">
        <v>0</v>
      </c>
      <c r="F16" s="517" t="str">
        <f t="shared" si="1"/>
        <v/>
      </c>
      <c r="G16" s="517" t="str">
        <f t="shared" si="2"/>
        <v/>
      </c>
      <c r="H16" s="536" t="str">
        <f t="shared" si="0"/>
        <v>否</v>
      </c>
    </row>
    <row r="17" ht="36" customHeight="1" spans="1:8">
      <c r="A17" s="263" t="s">
        <v>2544</v>
      </c>
      <c r="B17" s="264" t="s">
        <v>2545</v>
      </c>
      <c r="C17" s="330"/>
      <c r="D17" s="534">
        <v>0</v>
      </c>
      <c r="E17" s="537"/>
      <c r="F17" s="517" t="str">
        <f t="shared" si="1"/>
        <v/>
      </c>
      <c r="G17" s="517" t="str">
        <f t="shared" si="2"/>
        <v/>
      </c>
      <c r="H17" s="536" t="str">
        <f t="shared" si="0"/>
        <v>是</v>
      </c>
    </row>
    <row r="18" ht="36" customHeight="1" spans="1:8">
      <c r="A18" s="263" t="s">
        <v>2546</v>
      </c>
      <c r="B18" s="264" t="s">
        <v>2547</v>
      </c>
      <c r="C18" s="239"/>
      <c r="D18" s="534"/>
      <c r="E18" s="537"/>
      <c r="F18" s="517" t="str">
        <f t="shared" si="1"/>
        <v/>
      </c>
      <c r="G18" s="517" t="str">
        <f t="shared" si="2"/>
        <v/>
      </c>
      <c r="H18" s="536" t="str">
        <f t="shared" si="0"/>
        <v>是</v>
      </c>
    </row>
    <row r="19" ht="36" customHeight="1" spans="1:8">
      <c r="A19" s="263" t="s">
        <v>2548</v>
      </c>
      <c r="B19" s="265" t="s">
        <v>2549</v>
      </c>
      <c r="C19" s="535"/>
      <c r="D19" s="534"/>
      <c r="E19" s="535"/>
      <c r="F19" s="517" t="str">
        <f t="shared" si="1"/>
        <v/>
      </c>
      <c r="G19" s="517" t="str">
        <f t="shared" si="2"/>
        <v/>
      </c>
      <c r="H19" s="536" t="str">
        <f t="shared" si="0"/>
        <v>否</v>
      </c>
    </row>
    <row r="20" ht="36" customHeight="1" spans="1:8">
      <c r="A20" s="263" t="s">
        <v>2550</v>
      </c>
      <c r="B20" s="265" t="s">
        <v>2551</v>
      </c>
      <c r="C20" s="535"/>
      <c r="D20" s="534"/>
      <c r="E20" s="535"/>
      <c r="F20" s="517" t="str">
        <f t="shared" si="1"/>
        <v/>
      </c>
      <c r="G20" s="517" t="str">
        <f t="shared" si="2"/>
        <v/>
      </c>
      <c r="H20" s="536" t="str">
        <f t="shared" si="0"/>
        <v>否</v>
      </c>
    </row>
    <row r="21" ht="36" customHeight="1" spans="1:8">
      <c r="A21" s="263" t="s">
        <v>2552</v>
      </c>
      <c r="B21" s="264" t="s">
        <v>2553</v>
      </c>
      <c r="C21" s="239"/>
      <c r="D21" s="534"/>
      <c r="E21" s="535"/>
      <c r="F21" s="517" t="str">
        <f t="shared" ref="F21:F36" si="3">IF(C21&lt;&gt;0,E21/C21-1,"")</f>
        <v/>
      </c>
      <c r="G21" s="517" t="str">
        <f t="shared" ref="G21:G36" si="4">IF(D21&lt;&gt;0,E21/D21,"")</f>
        <v/>
      </c>
      <c r="H21" s="536" t="str">
        <f t="shared" si="0"/>
        <v>是</v>
      </c>
    </row>
    <row r="22" ht="36" customHeight="1" spans="1:8">
      <c r="A22" s="263" t="s">
        <v>2554</v>
      </c>
      <c r="B22" s="264" t="s">
        <v>2555</v>
      </c>
      <c r="C22" s="239"/>
      <c r="D22" s="535"/>
      <c r="E22" s="535"/>
      <c r="F22" s="517" t="str">
        <f t="shared" si="3"/>
        <v/>
      </c>
      <c r="G22" s="517" t="str">
        <f t="shared" si="4"/>
        <v/>
      </c>
      <c r="H22" s="536" t="str">
        <f t="shared" si="0"/>
        <v>是</v>
      </c>
    </row>
    <row r="23" ht="36" customHeight="1" spans="1:8">
      <c r="A23" s="263" t="s">
        <v>2556</v>
      </c>
      <c r="B23" s="264" t="s">
        <v>2557</v>
      </c>
      <c r="C23" s="239"/>
      <c r="D23" s="534"/>
      <c r="E23" s="535"/>
      <c r="F23" s="517" t="str">
        <f t="shared" si="3"/>
        <v/>
      </c>
      <c r="G23" s="517" t="str">
        <f t="shared" si="4"/>
        <v/>
      </c>
      <c r="H23" s="536" t="str">
        <f t="shared" si="0"/>
        <v>是</v>
      </c>
    </row>
    <row r="24" ht="36" customHeight="1" spans="1:8">
      <c r="A24" s="198" t="s">
        <v>2558</v>
      </c>
      <c r="B24" s="193" t="s">
        <v>2559</v>
      </c>
      <c r="C24" s="201"/>
      <c r="D24" s="534"/>
      <c r="E24" s="535"/>
      <c r="F24" s="517" t="str">
        <f t="shared" si="3"/>
        <v/>
      </c>
      <c r="G24" s="517" t="str">
        <f t="shared" si="4"/>
        <v/>
      </c>
      <c r="H24" s="536" t="str">
        <f t="shared" si="0"/>
        <v>是</v>
      </c>
    </row>
    <row r="25" ht="36" customHeight="1" spans="1:8">
      <c r="A25" s="198" t="s">
        <v>2560</v>
      </c>
      <c r="B25" s="193" t="s">
        <v>2561</v>
      </c>
      <c r="C25" s="535">
        <v>220</v>
      </c>
      <c r="D25" s="535">
        <v>220</v>
      </c>
      <c r="E25" s="539">
        <v>333</v>
      </c>
      <c r="F25" s="517">
        <f t="shared" si="3"/>
        <v>0.514</v>
      </c>
      <c r="G25" s="517">
        <f t="shared" si="4"/>
        <v>1.514</v>
      </c>
      <c r="H25" s="536" t="str">
        <f t="shared" si="0"/>
        <v>是</v>
      </c>
    </row>
    <row r="26" ht="36" customHeight="1" spans="1:8">
      <c r="A26" s="198" t="s">
        <v>2562</v>
      </c>
      <c r="B26" s="193" t="s">
        <v>2563</v>
      </c>
      <c r="C26" s="195"/>
      <c r="D26" s="534"/>
      <c r="E26" s="535"/>
      <c r="F26" s="517" t="str">
        <f t="shared" si="3"/>
        <v/>
      </c>
      <c r="G26" s="517" t="str">
        <f t="shared" si="4"/>
        <v/>
      </c>
      <c r="H26" s="536" t="str">
        <f t="shared" si="0"/>
        <v>是</v>
      </c>
    </row>
    <row r="27" ht="36" customHeight="1" spans="1:8">
      <c r="A27" s="198" t="s">
        <v>2564</v>
      </c>
      <c r="B27" s="193" t="s">
        <v>2565</v>
      </c>
      <c r="C27" s="195"/>
      <c r="D27" s="534"/>
      <c r="E27" s="540"/>
      <c r="F27" s="517" t="str">
        <f t="shared" si="3"/>
        <v/>
      </c>
      <c r="G27" s="517" t="str">
        <f t="shared" si="4"/>
        <v/>
      </c>
      <c r="H27" s="536" t="str">
        <f t="shared" si="0"/>
        <v>是</v>
      </c>
    </row>
    <row r="28" ht="36" customHeight="1" spans="1:8">
      <c r="A28" s="198" t="s">
        <v>2566</v>
      </c>
      <c r="B28" s="193" t="s">
        <v>2567</v>
      </c>
      <c r="C28" s="534"/>
      <c r="D28" s="534"/>
      <c r="E28" s="541">
        <v>7772</v>
      </c>
      <c r="F28" s="517" t="str">
        <f t="shared" si="3"/>
        <v/>
      </c>
      <c r="G28" s="517" t="str">
        <f t="shared" si="4"/>
        <v/>
      </c>
      <c r="H28" s="536" t="str">
        <f t="shared" si="0"/>
        <v>是</v>
      </c>
    </row>
    <row r="29" ht="36" customHeight="1" spans="1:8">
      <c r="A29" s="198"/>
      <c r="B29" s="199"/>
      <c r="C29" s="195"/>
      <c r="D29" s="261"/>
      <c r="E29" s="542"/>
      <c r="F29" s="517" t="str">
        <f t="shared" si="3"/>
        <v/>
      </c>
      <c r="G29" s="517" t="str">
        <f t="shared" si="4"/>
        <v/>
      </c>
      <c r="H29" s="536" t="str">
        <f t="shared" si="0"/>
        <v>是</v>
      </c>
    </row>
    <row r="30" ht="36" customHeight="1" spans="1:8">
      <c r="A30" s="227"/>
      <c r="B30" s="228" t="s">
        <v>2568</v>
      </c>
      <c r="C30" s="543">
        <f>C27+C26+C25+C24+C23+C22+C21+C18+C17+C11+C10+C9+C8+C7+C6+C5+C28</f>
        <v>4711</v>
      </c>
      <c r="D30" s="543">
        <f>D27+D26+D25+D24+D23+D22+D21+D18+D17+D11+D10+D9+D8+D7+D6+D5+D28</f>
        <v>12762</v>
      </c>
      <c r="E30" s="543">
        <f>E27+E26+E25+E24+E23+E22+E21+E18+E17+E11+E10+E9+E8+E7+E6+E5+E28</f>
        <v>11073</v>
      </c>
      <c r="F30" s="517">
        <f t="shared" si="3"/>
        <v>1.35</v>
      </c>
      <c r="G30" s="517">
        <f t="shared" si="4"/>
        <v>0.868</v>
      </c>
      <c r="H30" s="536" t="str">
        <f t="shared" si="0"/>
        <v>是</v>
      </c>
    </row>
    <row r="31" ht="36" customHeight="1" spans="1:8">
      <c r="A31" s="269">
        <v>105</v>
      </c>
      <c r="B31" s="527" t="s">
        <v>2569</v>
      </c>
      <c r="C31" s="195">
        <f>SUM(C33:C35)</f>
        <v>8320</v>
      </c>
      <c r="D31" s="195">
        <f>SUM(D33:D35)</f>
        <v>2988</v>
      </c>
      <c r="E31" s="195">
        <f>SUM(E33:E35)</f>
        <v>64200</v>
      </c>
      <c r="F31" s="517">
        <f t="shared" si="3"/>
        <v>6.716</v>
      </c>
      <c r="G31" s="517">
        <f t="shared" si="4"/>
        <v>21.486</v>
      </c>
      <c r="H31" s="536" t="str">
        <f t="shared" si="0"/>
        <v>是</v>
      </c>
    </row>
    <row r="32" ht="36" customHeight="1" spans="1:8">
      <c r="A32" s="269"/>
      <c r="B32" s="240" t="s">
        <v>2570</v>
      </c>
      <c r="C32" s="239">
        <f>SUM(C33:C35)</f>
        <v>8320</v>
      </c>
      <c r="D32" s="239">
        <f>SUM(D33:D35)</f>
        <v>2988</v>
      </c>
      <c r="E32" s="239">
        <f>SUM(E33:E35)</f>
        <v>64200</v>
      </c>
      <c r="F32" s="517">
        <f t="shared" si="3"/>
        <v>6.716</v>
      </c>
      <c r="G32" s="517">
        <f t="shared" si="4"/>
        <v>21.486</v>
      </c>
      <c r="H32" s="536" t="str">
        <f t="shared" si="0"/>
        <v>是</v>
      </c>
    </row>
    <row r="33" ht="36" customHeight="1" spans="1:8">
      <c r="A33" s="269"/>
      <c r="B33" s="270" t="s">
        <v>2571</v>
      </c>
      <c r="C33" s="542"/>
      <c r="D33" s="534"/>
      <c r="E33" s="542"/>
      <c r="F33" s="517" t="str">
        <f t="shared" si="3"/>
        <v/>
      </c>
      <c r="G33" s="517" t="str">
        <f t="shared" si="4"/>
        <v/>
      </c>
      <c r="H33" s="536" t="str">
        <f t="shared" si="0"/>
        <v>否</v>
      </c>
    </row>
    <row r="34" ht="36" customHeight="1" spans="1:8">
      <c r="A34" s="269"/>
      <c r="B34" s="270" t="s">
        <v>2572</v>
      </c>
      <c r="C34" s="542">
        <v>5000</v>
      </c>
      <c r="D34" s="534"/>
      <c r="E34" s="542">
        <v>21500</v>
      </c>
      <c r="F34" s="517">
        <f t="shared" si="3"/>
        <v>3.3</v>
      </c>
      <c r="G34" s="517" t="str">
        <f t="shared" si="4"/>
        <v/>
      </c>
      <c r="H34" s="536" t="str">
        <f t="shared" si="0"/>
        <v>是</v>
      </c>
    </row>
    <row r="35" ht="36" customHeight="1" spans="1:8">
      <c r="A35" s="269"/>
      <c r="B35" s="270" t="s">
        <v>2573</v>
      </c>
      <c r="C35" s="543">
        <v>3320</v>
      </c>
      <c r="D35" s="195">
        <v>2988</v>
      </c>
      <c r="E35" s="543">
        <v>42700</v>
      </c>
      <c r="F35" s="517">
        <f t="shared" si="3"/>
        <v>11.861</v>
      </c>
      <c r="G35" s="517">
        <f t="shared" si="4"/>
        <v>14.29</v>
      </c>
      <c r="H35" s="536" t="str">
        <f t="shared" si="0"/>
        <v>是</v>
      </c>
    </row>
    <row r="36" ht="36" customHeight="1" spans="1:8">
      <c r="A36" s="269"/>
      <c r="B36" s="240" t="s">
        <v>2574</v>
      </c>
      <c r="C36" s="540"/>
      <c r="D36" s="534"/>
      <c r="E36" s="542"/>
      <c r="F36" s="517" t="str">
        <f t="shared" si="3"/>
        <v/>
      </c>
      <c r="G36" s="517" t="str">
        <f t="shared" si="4"/>
        <v/>
      </c>
      <c r="H36" s="536" t="str">
        <f t="shared" si="0"/>
        <v>否</v>
      </c>
    </row>
    <row r="37" ht="36" customHeight="1" spans="1:8">
      <c r="A37" s="269">
        <v>110</v>
      </c>
      <c r="B37" s="527" t="s">
        <v>97</v>
      </c>
      <c r="C37" s="534">
        <f>C38+C50</f>
        <v>8184</v>
      </c>
      <c r="D37" s="534">
        <f>D38+D50</f>
        <v>2759</v>
      </c>
      <c r="E37" s="534">
        <f>E38+E50</f>
        <v>2925</v>
      </c>
      <c r="F37" s="517">
        <f t="shared" ref="F37:F52" si="5">IF(C37&lt;&gt;0,E37/C37-1,"")</f>
        <v>-0.643</v>
      </c>
      <c r="G37" s="517">
        <f t="shared" ref="G37:G52" si="6">IF(D37&lt;&gt;0,E37/D37,"")</f>
        <v>1.06</v>
      </c>
      <c r="H37" s="536" t="str">
        <f t="shared" si="0"/>
        <v>是</v>
      </c>
    </row>
    <row r="38" ht="36" customHeight="1" spans="1:8">
      <c r="A38" s="269">
        <v>11004</v>
      </c>
      <c r="B38" s="275" t="s">
        <v>2575</v>
      </c>
      <c r="C38" s="540">
        <f>SUM(C39:C49)</f>
        <v>4538</v>
      </c>
      <c r="D38" s="540">
        <f>SUM(D39:D49)</f>
        <v>2000</v>
      </c>
      <c r="E38" s="540">
        <f>SUM(E39:E49)</f>
        <v>2154</v>
      </c>
      <c r="F38" s="517">
        <f t="shared" si="5"/>
        <v>-0.525</v>
      </c>
      <c r="G38" s="517">
        <f t="shared" si="6"/>
        <v>1.077</v>
      </c>
      <c r="H38" s="536" t="str">
        <f t="shared" si="0"/>
        <v>是</v>
      </c>
    </row>
    <row r="39" ht="36" customHeight="1" spans="1:8">
      <c r="A39" s="276">
        <v>1100402</v>
      </c>
      <c r="B39" s="277" t="s">
        <v>2576</v>
      </c>
      <c r="C39" s="330"/>
      <c r="D39" s="261"/>
      <c r="E39" s="537"/>
      <c r="F39" s="517" t="str">
        <f t="shared" si="5"/>
        <v/>
      </c>
      <c r="G39" s="517" t="str">
        <f t="shared" si="6"/>
        <v/>
      </c>
      <c r="H39" s="536" t="str">
        <f t="shared" si="0"/>
        <v>是</v>
      </c>
    </row>
    <row r="40" ht="36" customHeight="1" spans="1:8">
      <c r="A40" s="276">
        <v>1100403</v>
      </c>
      <c r="B40" s="277" t="s">
        <v>2577</v>
      </c>
      <c r="C40" s="201"/>
      <c r="D40" s="266"/>
      <c r="E40" s="540"/>
      <c r="F40" s="517" t="str">
        <f t="shared" si="5"/>
        <v/>
      </c>
      <c r="G40" s="517" t="str">
        <f t="shared" si="6"/>
        <v/>
      </c>
      <c r="H40" s="536" t="str">
        <f t="shared" si="0"/>
        <v>是</v>
      </c>
    </row>
    <row r="41" ht="36" customHeight="1" spans="1:8">
      <c r="A41" s="276">
        <v>1100404</v>
      </c>
      <c r="B41" s="279" t="s">
        <v>2578</v>
      </c>
      <c r="C41" s="201"/>
      <c r="D41" s="266"/>
      <c r="E41" s="201"/>
      <c r="F41" s="517" t="str">
        <f t="shared" si="5"/>
        <v/>
      </c>
      <c r="G41" s="517" t="str">
        <f t="shared" si="6"/>
        <v/>
      </c>
      <c r="H41" s="536" t="str">
        <f t="shared" si="0"/>
        <v>是</v>
      </c>
    </row>
    <row r="42" ht="36" customHeight="1" spans="1:8">
      <c r="A42" s="276">
        <v>1100405</v>
      </c>
      <c r="B42" s="279" t="s">
        <v>2579</v>
      </c>
      <c r="C42" s="201"/>
      <c r="D42" s="266">
        <v>3</v>
      </c>
      <c r="E42" s="201"/>
      <c r="F42" s="517" t="str">
        <f t="shared" si="5"/>
        <v/>
      </c>
      <c r="G42" s="517">
        <f t="shared" si="6"/>
        <v>0</v>
      </c>
      <c r="H42" s="536" t="str">
        <f t="shared" si="0"/>
        <v>是</v>
      </c>
    </row>
    <row r="43" ht="36" customHeight="1" spans="1:8">
      <c r="A43" s="276">
        <v>1100406</v>
      </c>
      <c r="B43" s="279" t="s">
        <v>2580</v>
      </c>
      <c r="C43" s="201">
        <v>496</v>
      </c>
      <c r="D43" s="266">
        <v>256</v>
      </c>
      <c r="E43" s="201"/>
      <c r="F43" s="517">
        <f t="shared" si="5"/>
        <v>-1</v>
      </c>
      <c r="G43" s="517">
        <f t="shared" si="6"/>
        <v>0</v>
      </c>
      <c r="H43" s="536" t="str">
        <f t="shared" si="0"/>
        <v>是</v>
      </c>
    </row>
    <row r="44" ht="36" customHeight="1" spans="1:8">
      <c r="A44" s="276">
        <v>1100407</v>
      </c>
      <c r="B44" s="279" t="s">
        <v>2581</v>
      </c>
      <c r="C44" s="201"/>
      <c r="D44" s="266"/>
      <c r="E44" s="201"/>
      <c r="F44" s="517" t="str">
        <f t="shared" si="5"/>
        <v/>
      </c>
      <c r="G44" s="517" t="str">
        <f t="shared" si="6"/>
        <v/>
      </c>
      <c r="H44" s="536" t="str">
        <f t="shared" si="0"/>
        <v>是</v>
      </c>
    </row>
    <row r="45" ht="36" customHeight="1" spans="1:8">
      <c r="A45" s="276">
        <v>1100408</v>
      </c>
      <c r="B45" s="279" t="s">
        <v>2582</v>
      </c>
      <c r="C45" s="201">
        <v>601</v>
      </c>
      <c r="D45" s="266">
        <v>148</v>
      </c>
      <c r="E45" s="538">
        <v>492</v>
      </c>
      <c r="F45" s="517">
        <f t="shared" si="5"/>
        <v>-0.181</v>
      </c>
      <c r="G45" s="517">
        <f t="shared" si="6"/>
        <v>3.324</v>
      </c>
      <c r="H45" s="536" t="str">
        <f t="shared" si="0"/>
        <v>是</v>
      </c>
    </row>
    <row r="46" ht="36" customHeight="1" spans="1:8">
      <c r="A46" s="276">
        <v>1100409</v>
      </c>
      <c r="B46" s="279" t="s">
        <v>2583</v>
      </c>
      <c r="C46" s="201">
        <v>2935</v>
      </c>
      <c r="D46" s="266">
        <v>1320</v>
      </c>
      <c r="E46" s="538">
        <v>762</v>
      </c>
      <c r="F46" s="517">
        <f t="shared" si="5"/>
        <v>-0.74</v>
      </c>
      <c r="G46" s="517">
        <f t="shared" si="6"/>
        <v>0.577</v>
      </c>
      <c r="H46" s="536" t="str">
        <f t="shared" si="0"/>
        <v>是</v>
      </c>
    </row>
    <row r="47" ht="36" customHeight="1" spans="1:8">
      <c r="A47" s="276">
        <v>1100410</v>
      </c>
      <c r="B47" s="279" t="s">
        <v>2584</v>
      </c>
      <c r="C47" s="201"/>
      <c r="D47" s="266"/>
      <c r="E47" s="201"/>
      <c r="F47" s="517" t="str">
        <f t="shared" si="5"/>
        <v/>
      </c>
      <c r="G47" s="517" t="str">
        <f t="shared" si="6"/>
        <v/>
      </c>
      <c r="H47" s="536" t="str">
        <f t="shared" si="0"/>
        <v>是</v>
      </c>
    </row>
    <row r="48" ht="36" customHeight="1" spans="1:8">
      <c r="A48" s="276">
        <v>1100411</v>
      </c>
      <c r="B48" s="279" t="s">
        <v>2585</v>
      </c>
      <c r="C48" s="540"/>
      <c r="D48" s="266"/>
      <c r="E48" s="540"/>
      <c r="F48" s="517" t="str">
        <f t="shared" si="5"/>
        <v/>
      </c>
      <c r="G48" s="517" t="str">
        <f t="shared" si="6"/>
        <v/>
      </c>
      <c r="H48" s="536" t="str">
        <f t="shared" si="0"/>
        <v>是</v>
      </c>
    </row>
    <row r="49" ht="36" customHeight="1" spans="1:8">
      <c r="A49" s="276">
        <v>1100499</v>
      </c>
      <c r="B49" s="279" t="s">
        <v>2586</v>
      </c>
      <c r="C49" s="540">
        <v>506</v>
      </c>
      <c r="D49" s="266">
        <v>273</v>
      </c>
      <c r="E49" s="538">
        <v>900</v>
      </c>
      <c r="F49" s="517">
        <f t="shared" si="5"/>
        <v>0.779</v>
      </c>
      <c r="G49" s="517">
        <f t="shared" si="6"/>
        <v>3.297</v>
      </c>
      <c r="H49" s="536" t="str">
        <f t="shared" si="0"/>
        <v>是</v>
      </c>
    </row>
    <row r="50" ht="36" customHeight="1" spans="1:8">
      <c r="A50" s="276">
        <v>11008</v>
      </c>
      <c r="B50" s="544" t="s">
        <v>166</v>
      </c>
      <c r="C50" s="537">
        <v>3646</v>
      </c>
      <c r="D50" s="266">
        <v>759</v>
      </c>
      <c r="E50" s="537">
        <v>771</v>
      </c>
      <c r="F50" s="517">
        <f t="shared" si="5"/>
        <v>-0.789</v>
      </c>
      <c r="G50" s="517">
        <f t="shared" si="6"/>
        <v>1.016</v>
      </c>
      <c r="H50" s="536" t="str">
        <f t="shared" si="0"/>
        <v>是</v>
      </c>
    </row>
    <row r="51" ht="36" customHeight="1" spans="1:8">
      <c r="A51" s="276">
        <v>11009</v>
      </c>
      <c r="B51" s="544" t="s">
        <v>167</v>
      </c>
      <c r="C51" s="537">
        <v>3590</v>
      </c>
      <c r="D51" s="537"/>
      <c r="E51" s="537">
        <v>4881</v>
      </c>
      <c r="F51" s="517">
        <f t="shared" si="5"/>
        <v>0.36</v>
      </c>
      <c r="G51" s="517" t="str">
        <f t="shared" si="6"/>
        <v/>
      </c>
      <c r="H51" s="536" t="str">
        <f t="shared" si="0"/>
        <v>是</v>
      </c>
    </row>
    <row r="52" ht="36" customHeight="1" spans="1:8">
      <c r="A52" s="545"/>
      <c r="B52" s="546" t="s">
        <v>173</v>
      </c>
      <c r="C52" s="535">
        <f>C30+C31+C37+C51</f>
        <v>24805</v>
      </c>
      <c r="D52" s="535">
        <f>D30+D31+D37+D51</f>
        <v>18509</v>
      </c>
      <c r="E52" s="535">
        <f>E30+E31+E37+E51</f>
        <v>83079</v>
      </c>
      <c r="F52" s="517">
        <f t="shared" si="5"/>
        <v>2.349</v>
      </c>
      <c r="G52" s="517">
        <f t="shared" si="6"/>
        <v>4.489</v>
      </c>
      <c r="H52" s="536" t="str">
        <f t="shared" si="0"/>
        <v>是</v>
      </c>
    </row>
    <row r="53" ht="63.95" customHeight="1" spans="2:7">
      <c r="B53" s="244"/>
      <c r="C53" s="245"/>
      <c r="D53" s="245"/>
      <c r="E53" s="245"/>
      <c r="F53" s="244"/>
      <c r="G53" s="244"/>
    </row>
    <row r="54" spans="6:6">
      <c r="F54" s="182" t="str">
        <f>IF(C28&lt;&gt;0,IF((E28/C28-1)&lt;-30%,"",IF((E28/C28-1)&gt;30%,"",E28/C28-1)),"")</f>
        <v/>
      </c>
    </row>
  </sheetData>
  <autoFilter ref="A4:H54">
    <extLst/>
  </autoFilter>
  <mergeCells count="7">
    <mergeCell ref="B1:G1"/>
    <mergeCell ref="D3:E3"/>
    <mergeCell ref="F3:G3"/>
    <mergeCell ref="B53:G53"/>
    <mergeCell ref="A3:A4"/>
    <mergeCell ref="B3:B4"/>
    <mergeCell ref="C3:C4"/>
  </mergeCells>
  <conditionalFormatting sqref="C29">
    <cfRule type="expression" dxfId="1" priority="8" stopIfTrue="1">
      <formula>"len($A:$A)=3"</formula>
    </cfRule>
  </conditionalFormatting>
  <conditionalFormatting sqref="B32">
    <cfRule type="expression" dxfId="1" priority="17" stopIfTrue="1">
      <formula>"len($A:$A)=3"</formula>
    </cfRule>
  </conditionalFormatting>
  <conditionalFormatting sqref="C32">
    <cfRule type="expression" dxfId="1" priority="1" stopIfTrue="1">
      <formula>"len($A:$A)=3"</formula>
    </cfRule>
  </conditionalFormatting>
  <conditionalFormatting sqref="D32:E32">
    <cfRule type="expression" dxfId="1" priority="5" stopIfTrue="1">
      <formula>"len($A:$A)=3"</formula>
    </cfRule>
  </conditionalFormatting>
  <conditionalFormatting sqref="B36">
    <cfRule type="expression" dxfId="1" priority="13" stopIfTrue="1">
      <formula>"len($A:$A)=3"</formula>
    </cfRule>
  </conditionalFormatting>
  <conditionalFormatting sqref="C38:E38">
    <cfRule type="expression" dxfId="1" priority="3" stopIfTrue="1">
      <formula>"len($A:$A)=3"</formula>
    </cfRule>
  </conditionalFormatting>
  <conditionalFormatting sqref="B33:B35">
    <cfRule type="expression" dxfId="1" priority="16" stopIfTrue="1">
      <formula>"len($A:$A)=3"</formula>
    </cfRule>
    <cfRule type="expression" dxfId="1" priority="15" stopIfTrue="1">
      <formula>"len($A:$A)=3"</formula>
    </cfRule>
    <cfRule type="expression" dxfId="1" priority="14" stopIfTrue="1">
      <formula>"len($A:$A)=3"</formula>
    </cfRule>
  </conditionalFormatting>
  <conditionalFormatting sqref="B38:B49">
    <cfRule type="expression" dxfId="1" priority="20" stopIfTrue="1">
      <formula>"len($A:$A)=3"</formula>
    </cfRule>
  </conditionalFormatting>
  <conditionalFormatting sqref="C33:C34">
    <cfRule type="expression" dxfId="1" priority="2" stopIfTrue="1">
      <formula>"len($A:$A)=3"</formula>
    </cfRule>
  </conditionalFormatting>
  <conditionalFormatting sqref="B31 B37">
    <cfRule type="expression" dxfId="1" priority="18" stopIfTrue="1">
      <formula>"len($A:$A)=3"</formula>
    </cfRule>
  </conditionalFormatting>
  <conditionalFormatting sqref="E33:E34 E36">
    <cfRule type="expression" dxfId="1" priority="1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299"/>
  <sheetViews>
    <sheetView showGridLines="0" showZeros="0" view="pageBreakPreview" zoomScaleNormal="100" workbookViewId="0">
      <pane ySplit="4" topLeftCell="A289" activePane="bottomLeft" state="frozen"/>
      <selection/>
      <selection pane="bottomLeft" activeCell="D292" sqref="D292"/>
    </sheetView>
  </sheetViews>
  <sheetFormatPr defaultColWidth="9" defaultRowHeight="18.75"/>
  <cols>
    <col min="1" max="1" width="12.6333333333333" style="180" customWidth="1"/>
    <col min="2" max="2" width="43.7583333333333" style="505" customWidth="1"/>
    <col min="3" max="5" width="16.7583333333333" style="181" customWidth="1"/>
    <col min="6" max="7" width="15.6333333333333" style="506" customWidth="1"/>
    <col min="8" max="8" width="3.75833333333333" style="507" customWidth="1"/>
    <col min="9" max="9" width="9.25833333333333" style="505"/>
    <col min="10" max="16384" width="9" style="505"/>
  </cols>
  <sheetData>
    <row r="1" ht="45" customHeight="1" spans="2:7">
      <c r="B1" s="508" t="s">
        <v>2587</v>
      </c>
      <c r="F1" s="508"/>
      <c r="G1" s="508"/>
    </row>
    <row r="2" ht="20.1" customHeight="1" spans="2:7">
      <c r="B2" s="509" t="s">
        <v>2588</v>
      </c>
      <c r="C2" s="510"/>
      <c r="D2" s="510"/>
      <c r="G2" s="511" t="s">
        <v>33</v>
      </c>
    </row>
    <row r="3" s="503" customFormat="1" ht="36" customHeight="1" spans="1:7">
      <c r="A3" s="512" t="s">
        <v>34</v>
      </c>
      <c r="B3" s="513" t="s">
        <v>35</v>
      </c>
      <c r="C3" s="190" t="s">
        <v>2518</v>
      </c>
      <c r="D3" s="190" t="s">
        <v>2519</v>
      </c>
      <c r="E3" s="190"/>
      <c r="F3" s="513" t="s">
        <v>36</v>
      </c>
      <c r="G3" s="513"/>
    </row>
    <row r="4" s="503" customFormat="1" ht="36" customHeight="1" spans="1:9">
      <c r="A4" s="514"/>
      <c r="B4" s="513"/>
      <c r="C4" s="190"/>
      <c r="D4" s="190" t="s">
        <v>175</v>
      </c>
      <c r="E4" s="190" t="s">
        <v>39</v>
      </c>
      <c r="F4" s="515" t="str">
        <f>"比"&amp;YEAR([1]封面!$B$7)-2&amp;"年决算数增长%"</f>
        <v>比2021年决算数增长%</v>
      </c>
      <c r="G4" s="515" t="str">
        <f>"完成"&amp;YEAR([1]封面!$B$7)-1&amp;"年预算数的%"</f>
        <v>完成2022年预算数的%</v>
      </c>
      <c r="H4" s="516" t="s">
        <v>37</v>
      </c>
      <c r="I4" s="503" t="s">
        <v>244</v>
      </c>
    </row>
    <row r="5" s="504" customFormat="1" ht="38.1" customHeight="1" spans="1:9">
      <c r="A5" s="192" t="s">
        <v>187</v>
      </c>
      <c r="B5" s="193" t="s">
        <v>2589</v>
      </c>
      <c r="C5" s="195">
        <f>SUM(C6,C12,C18)</f>
        <v>0</v>
      </c>
      <c r="D5" s="195">
        <f>SUM(D6,D12,D18)</f>
        <v>0</v>
      </c>
      <c r="E5" s="195"/>
      <c r="F5" s="517" t="str">
        <f>IF(C5&lt;&gt;0,E5/C5-1,"")</f>
        <v/>
      </c>
      <c r="G5" s="517" t="str">
        <f>IF(D5&lt;&gt;0,E5/D5,"")</f>
        <v/>
      </c>
      <c r="H5" s="518" t="str">
        <f t="shared" ref="H5:H68" si="0">IF(LEN(A5)=3,"是",IF(B5&lt;&gt;"",IF(SUM(C5:E5)&lt;&gt;0,"是","否"),"是"))</f>
        <v>是</v>
      </c>
      <c r="I5" s="503" t="str">
        <f t="shared" ref="I5:I68" si="1">IF(LEN(A5)=3,"类",IF(LEN(A5)=5,"款","项"))</f>
        <v>类</v>
      </c>
    </row>
    <row r="6" s="504" customFormat="1" ht="38.1" customHeight="1" spans="1:9">
      <c r="A6" s="198" t="s">
        <v>2590</v>
      </c>
      <c r="B6" s="199" t="s">
        <v>2591</v>
      </c>
      <c r="C6" s="201">
        <f>SUM(C7:C11)</f>
        <v>0</v>
      </c>
      <c r="D6" s="201">
        <f>SUM(D7:D11)</f>
        <v>0</v>
      </c>
      <c r="E6" s="201"/>
      <c r="F6" s="517" t="str">
        <f t="shared" ref="F6:F69" si="2">IF(C6&lt;&gt;0,E6/C6-1,"")</f>
        <v/>
      </c>
      <c r="G6" s="517" t="str">
        <f t="shared" ref="G6:G69" si="3">IF(D6&lt;&gt;0,E6/D6,"")</f>
        <v/>
      </c>
      <c r="H6" s="518" t="str">
        <f t="shared" si="0"/>
        <v>否</v>
      </c>
      <c r="I6" s="503" t="str">
        <f t="shared" si="1"/>
        <v>款</v>
      </c>
    </row>
    <row r="7" s="180" customFormat="1" ht="36" customHeight="1" spans="1:9">
      <c r="A7" s="198" t="s">
        <v>2592</v>
      </c>
      <c r="B7" s="199" t="s">
        <v>2593</v>
      </c>
      <c r="C7" s="201"/>
      <c r="D7" s="201"/>
      <c r="E7" s="201"/>
      <c r="F7" s="517" t="str">
        <f t="shared" si="2"/>
        <v/>
      </c>
      <c r="G7" s="517" t="str">
        <f t="shared" si="3"/>
        <v/>
      </c>
      <c r="H7" s="518" t="str">
        <f t="shared" si="0"/>
        <v>否</v>
      </c>
      <c r="I7" s="503" t="str">
        <f t="shared" si="1"/>
        <v>项</v>
      </c>
    </row>
    <row r="8" s="180" customFormat="1" ht="36" customHeight="1" spans="1:9">
      <c r="A8" s="198" t="s">
        <v>2594</v>
      </c>
      <c r="B8" s="199" t="s">
        <v>2595</v>
      </c>
      <c r="C8" s="201"/>
      <c r="D8" s="201"/>
      <c r="E8" s="201"/>
      <c r="F8" s="517" t="str">
        <f t="shared" si="2"/>
        <v/>
      </c>
      <c r="G8" s="517" t="str">
        <f t="shared" si="3"/>
        <v/>
      </c>
      <c r="H8" s="518" t="str">
        <f t="shared" si="0"/>
        <v>否</v>
      </c>
      <c r="I8" s="503" t="str">
        <f t="shared" si="1"/>
        <v>项</v>
      </c>
    </row>
    <row r="9" s="180" customFormat="1" ht="36" customHeight="1" spans="1:9">
      <c r="A9" s="198" t="s">
        <v>2596</v>
      </c>
      <c r="B9" s="199" t="s">
        <v>2597</v>
      </c>
      <c r="C9" s="201"/>
      <c r="D9" s="201"/>
      <c r="E9" s="201"/>
      <c r="F9" s="517" t="str">
        <f t="shared" si="2"/>
        <v/>
      </c>
      <c r="G9" s="517" t="str">
        <f t="shared" si="3"/>
        <v/>
      </c>
      <c r="H9" s="518" t="str">
        <f t="shared" si="0"/>
        <v>否</v>
      </c>
      <c r="I9" s="503" t="str">
        <f t="shared" si="1"/>
        <v>项</v>
      </c>
    </row>
    <row r="10" s="180" customFormat="1" ht="36" customHeight="1" spans="1:9">
      <c r="A10" s="198" t="s">
        <v>2598</v>
      </c>
      <c r="B10" s="199" t="s">
        <v>2599</v>
      </c>
      <c r="C10" s="201"/>
      <c r="D10" s="201"/>
      <c r="E10" s="201"/>
      <c r="F10" s="517" t="str">
        <f t="shared" si="2"/>
        <v/>
      </c>
      <c r="G10" s="517" t="str">
        <f t="shared" si="3"/>
        <v/>
      </c>
      <c r="H10" s="518" t="str">
        <f t="shared" si="0"/>
        <v>否</v>
      </c>
      <c r="I10" s="503" t="str">
        <f t="shared" si="1"/>
        <v>项</v>
      </c>
    </row>
    <row r="11" s="504" customFormat="1" ht="36" customHeight="1" spans="1:9">
      <c r="A11" s="198" t="s">
        <v>2600</v>
      </c>
      <c r="B11" s="199" t="s">
        <v>2601</v>
      </c>
      <c r="C11" s="201"/>
      <c r="D11" s="201"/>
      <c r="E11" s="201"/>
      <c r="F11" s="517" t="str">
        <f t="shared" si="2"/>
        <v/>
      </c>
      <c r="G11" s="517" t="str">
        <f t="shared" si="3"/>
        <v/>
      </c>
      <c r="H11" s="518" t="str">
        <f t="shared" si="0"/>
        <v>否</v>
      </c>
      <c r="I11" s="503" t="str">
        <f t="shared" si="1"/>
        <v>项</v>
      </c>
    </row>
    <row r="12" s="504" customFormat="1" ht="38.1" customHeight="1" spans="1:9">
      <c r="A12" s="198" t="s">
        <v>2602</v>
      </c>
      <c r="B12" s="199" t="s">
        <v>2603</v>
      </c>
      <c r="C12" s="201">
        <f>SUM(C13:C17)</f>
        <v>0</v>
      </c>
      <c r="D12" s="201">
        <f>SUM(D13:D17)</f>
        <v>0</v>
      </c>
      <c r="E12" s="201"/>
      <c r="F12" s="517" t="str">
        <f t="shared" si="2"/>
        <v/>
      </c>
      <c r="G12" s="517" t="str">
        <f t="shared" si="3"/>
        <v/>
      </c>
      <c r="H12" s="518" t="str">
        <f t="shared" si="0"/>
        <v>否</v>
      </c>
      <c r="I12" s="503" t="str">
        <f t="shared" si="1"/>
        <v>款</v>
      </c>
    </row>
    <row r="13" s="180" customFormat="1" ht="36" customHeight="1" spans="1:9">
      <c r="A13" s="198" t="s">
        <v>2604</v>
      </c>
      <c r="B13" s="199" t="s">
        <v>2605</v>
      </c>
      <c r="C13" s="201"/>
      <c r="D13" s="201"/>
      <c r="E13" s="201"/>
      <c r="F13" s="517" t="str">
        <f t="shared" si="2"/>
        <v/>
      </c>
      <c r="G13" s="517" t="str">
        <f t="shared" si="3"/>
        <v/>
      </c>
      <c r="H13" s="518" t="str">
        <f t="shared" si="0"/>
        <v>否</v>
      </c>
      <c r="I13" s="503" t="str">
        <f t="shared" si="1"/>
        <v>项</v>
      </c>
    </row>
    <row r="14" s="180" customFormat="1" ht="36" customHeight="1" spans="1:9">
      <c r="A14" s="198" t="s">
        <v>2606</v>
      </c>
      <c r="B14" s="199" t="s">
        <v>2607</v>
      </c>
      <c r="C14" s="201"/>
      <c r="D14" s="201"/>
      <c r="E14" s="201"/>
      <c r="F14" s="517" t="str">
        <f t="shared" si="2"/>
        <v/>
      </c>
      <c r="G14" s="517" t="str">
        <f t="shared" si="3"/>
        <v/>
      </c>
      <c r="H14" s="518" t="str">
        <f t="shared" si="0"/>
        <v>否</v>
      </c>
      <c r="I14" s="503" t="str">
        <f t="shared" si="1"/>
        <v>项</v>
      </c>
    </row>
    <row r="15" s="180" customFormat="1" ht="36" customHeight="1" spans="1:9">
      <c r="A15" s="198" t="s">
        <v>2608</v>
      </c>
      <c r="B15" s="199" t="s">
        <v>2609</v>
      </c>
      <c r="C15" s="201"/>
      <c r="D15" s="201"/>
      <c r="E15" s="201"/>
      <c r="F15" s="517" t="str">
        <f t="shared" si="2"/>
        <v/>
      </c>
      <c r="G15" s="517" t="str">
        <f t="shared" si="3"/>
        <v/>
      </c>
      <c r="H15" s="518" t="str">
        <f t="shared" si="0"/>
        <v>否</v>
      </c>
      <c r="I15" s="503" t="str">
        <f t="shared" si="1"/>
        <v>项</v>
      </c>
    </row>
    <row r="16" s="180" customFormat="1" ht="36" customHeight="1" spans="1:9">
      <c r="A16" s="198" t="s">
        <v>2610</v>
      </c>
      <c r="B16" s="199" t="s">
        <v>2611</v>
      </c>
      <c r="C16" s="201"/>
      <c r="D16" s="201"/>
      <c r="E16" s="201"/>
      <c r="F16" s="517" t="str">
        <f t="shared" si="2"/>
        <v/>
      </c>
      <c r="G16" s="517" t="str">
        <f t="shared" si="3"/>
        <v/>
      </c>
      <c r="H16" s="518" t="str">
        <f t="shared" si="0"/>
        <v>否</v>
      </c>
      <c r="I16" s="503" t="str">
        <f t="shared" si="1"/>
        <v>项</v>
      </c>
    </row>
    <row r="17" s="180" customFormat="1" ht="36" customHeight="1" spans="1:9">
      <c r="A17" s="198" t="s">
        <v>2612</v>
      </c>
      <c r="B17" s="199" t="s">
        <v>2613</v>
      </c>
      <c r="C17" s="201"/>
      <c r="D17" s="201"/>
      <c r="E17" s="201"/>
      <c r="F17" s="517" t="str">
        <f t="shared" si="2"/>
        <v/>
      </c>
      <c r="G17" s="517" t="str">
        <f t="shared" si="3"/>
        <v/>
      </c>
      <c r="H17" s="518" t="str">
        <f t="shared" si="0"/>
        <v>否</v>
      </c>
      <c r="I17" s="503" t="str">
        <f t="shared" si="1"/>
        <v>项</v>
      </c>
    </row>
    <row r="18" s="504" customFormat="1" ht="36" customHeight="1" spans="1:9">
      <c r="A18" s="198" t="s">
        <v>2614</v>
      </c>
      <c r="B18" s="199" t="s">
        <v>2615</v>
      </c>
      <c r="C18" s="201">
        <f>SUM(C19:C20)</f>
        <v>0</v>
      </c>
      <c r="D18" s="201">
        <f>SUM(D19:D20)</f>
        <v>0</v>
      </c>
      <c r="E18" s="201"/>
      <c r="F18" s="517" t="str">
        <f t="shared" si="2"/>
        <v/>
      </c>
      <c r="G18" s="517" t="str">
        <f t="shared" si="3"/>
        <v/>
      </c>
      <c r="H18" s="518" t="str">
        <f t="shared" si="0"/>
        <v>否</v>
      </c>
      <c r="I18" s="503" t="str">
        <f t="shared" si="1"/>
        <v>款</v>
      </c>
    </row>
    <row r="19" s="180" customFormat="1" ht="36" customHeight="1" spans="1:9">
      <c r="A19" s="198" t="s">
        <v>2616</v>
      </c>
      <c r="B19" s="199" t="s">
        <v>2617</v>
      </c>
      <c r="C19" s="201"/>
      <c r="D19" s="201"/>
      <c r="E19" s="201"/>
      <c r="F19" s="517" t="str">
        <f t="shared" si="2"/>
        <v/>
      </c>
      <c r="G19" s="517" t="str">
        <f t="shared" si="3"/>
        <v/>
      </c>
      <c r="H19" s="518" t="str">
        <f t="shared" si="0"/>
        <v>否</v>
      </c>
      <c r="I19" s="503" t="str">
        <f t="shared" si="1"/>
        <v>项</v>
      </c>
    </row>
    <row r="20" s="180" customFormat="1" ht="36" customHeight="1" spans="1:9">
      <c r="A20" s="198" t="s">
        <v>2618</v>
      </c>
      <c r="B20" s="199" t="s">
        <v>2619</v>
      </c>
      <c r="C20" s="519"/>
      <c r="D20" s="203"/>
      <c r="E20" s="519"/>
      <c r="F20" s="517" t="str">
        <f t="shared" si="2"/>
        <v/>
      </c>
      <c r="G20" s="517" t="str">
        <f t="shared" si="3"/>
        <v/>
      </c>
      <c r="H20" s="518" t="str">
        <f t="shared" si="0"/>
        <v>否</v>
      </c>
      <c r="I20" s="503" t="str">
        <f t="shared" si="1"/>
        <v>项</v>
      </c>
    </row>
    <row r="21" s="180" customFormat="1" ht="38.1" customHeight="1" spans="1:9">
      <c r="A21" s="192" t="s">
        <v>189</v>
      </c>
      <c r="B21" s="193" t="s">
        <v>2620</v>
      </c>
      <c r="C21" s="195">
        <f>SUM(C22,C26,C30)</f>
        <v>729</v>
      </c>
      <c r="D21" s="195">
        <f>SUM(D22,D26,D30)</f>
        <v>0</v>
      </c>
      <c r="E21" s="195">
        <f>SUM(E22,E26,E30)</f>
        <v>0</v>
      </c>
      <c r="F21" s="517">
        <f t="shared" si="2"/>
        <v>-1</v>
      </c>
      <c r="G21" s="517" t="str">
        <f t="shared" si="3"/>
        <v/>
      </c>
      <c r="H21" s="518" t="str">
        <f t="shared" si="0"/>
        <v>是</v>
      </c>
      <c r="I21" s="503" t="str">
        <f t="shared" si="1"/>
        <v>类</v>
      </c>
    </row>
    <row r="22" s="504" customFormat="1" ht="38.1" customHeight="1" spans="1:9">
      <c r="A22" s="198" t="s">
        <v>2621</v>
      </c>
      <c r="B22" s="199" t="s">
        <v>2622</v>
      </c>
      <c r="C22" s="201">
        <f>SUM(C23:C25)</f>
        <v>729</v>
      </c>
      <c r="D22" s="201">
        <f>SUM(D23:D25)</f>
        <v>0</v>
      </c>
      <c r="E22" s="201">
        <f>SUM(E23:E25)</f>
        <v>0</v>
      </c>
      <c r="F22" s="517">
        <f t="shared" si="2"/>
        <v>-1</v>
      </c>
      <c r="G22" s="517" t="str">
        <f t="shared" si="3"/>
        <v/>
      </c>
      <c r="H22" s="518" t="str">
        <f t="shared" si="0"/>
        <v>是</v>
      </c>
      <c r="I22" s="503" t="str">
        <f t="shared" si="1"/>
        <v>款</v>
      </c>
    </row>
    <row r="23" ht="36" customHeight="1" spans="1:9">
      <c r="A23" s="198" t="s">
        <v>2623</v>
      </c>
      <c r="B23" s="199" t="s">
        <v>2624</v>
      </c>
      <c r="C23" s="519">
        <v>155</v>
      </c>
      <c r="D23" s="203"/>
      <c r="E23" s="519"/>
      <c r="F23" s="517">
        <f t="shared" si="2"/>
        <v>-1</v>
      </c>
      <c r="G23" s="517" t="str">
        <f t="shared" si="3"/>
        <v/>
      </c>
      <c r="H23" s="518" t="str">
        <f t="shared" si="0"/>
        <v>是</v>
      </c>
      <c r="I23" s="503" t="str">
        <f t="shared" si="1"/>
        <v>项</v>
      </c>
    </row>
    <row r="24" s="504" customFormat="1" ht="36" customHeight="1" spans="1:9">
      <c r="A24" s="198" t="s">
        <v>2625</v>
      </c>
      <c r="B24" s="199" t="s">
        <v>2626</v>
      </c>
      <c r="C24" s="519">
        <v>574</v>
      </c>
      <c r="D24" s="203"/>
      <c r="E24" s="519"/>
      <c r="F24" s="517">
        <f t="shared" si="2"/>
        <v>-1</v>
      </c>
      <c r="G24" s="517" t="str">
        <f t="shared" si="3"/>
        <v/>
      </c>
      <c r="H24" s="518" t="str">
        <f t="shared" si="0"/>
        <v>是</v>
      </c>
      <c r="I24" s="503" t="str">
        <f t="shared" si="1"/>
        <v>项</v>
      </c>
    </row>
    <row r="25" s="180" customFormat="1" ht="36" customHeight="1" spans="1:9">
      <c r="A25" s="198" t="s">
        <v>2627</v>
      </c>
      <c r="B25" s="199" t="s">
        <v>2628</v>
      </c>
      <c r="C25" s="201"/>
      <c r="D25" s="201"/>
      <c r="E25" s="519"/>
      <c r="F25" s="517" t="str">
        <f t="shared" si="2"/>
        <v/>
      </c>
      <c r="G25" s="517" t="str">
        <f t="shared" si="3"/>
        <v/>
      </c>
      <c r="H25" s="518" t="str">
        <f t="shared" si="0"/>
        <v>否</v>
      </c>
      <c r="I25" s="503" t="str">
        <f t="shared" si="1"/>
        <v>项</v>
      </c>
    </row>
    <row r="26" s="180" customFormat="1" ht="38.1" customHeight="1" spans="1:9">
      <c r="A26" s="198" t="s">
        <v>2629</v>
      </c>
      <c r="B26" s="199" t="s">
        <v>2630</v>
      </c>
      <c r="C26" s="201">
        <f>SUM(C27:C29)</f>
        <v>0</v>
      </c>
      <c r="D26" s="201">
        <f>SUM(D27:D29)</f>
        <v>0</v>
      </c>
      <c r="E26" s="201"/>
      <c r="F26" s="517" t="str">
        <f t="shared" si="2"/>
        <v/>
      </c>
      <c r="G26" s="517" t="str">
        <f t="shared" si="3"/>
        <v/>
      </c>
      <c r="H26" s="518" t="str">
        <f t="shared" si="0"/>
        <v>否</v>
      </c>
      <c r="I26" s="503" t="str">
        <f t="shared" si="1"/>
        <v>款</v>
      </c>
    </row>
    <row r="27" s="180" customFormat="1" ht="36" customHeight="1" spans="1:9">
      <c r="A27" s="198" t="s">
        <v>2631</v>
      </c>
      <c r="B27" s="199" t="s">
        <v>2624</v>
      </c>
      <c r="C27" s="201"/>
      <c r="D27" s="201"/>
      <c r="E27" s="201"/>
      <c r="F27" s="517" t="str">
        <f t="shared" si="2"/>
        <v/>
      </c>
      <c r="G27" s="517" t="str">
        <f t="shared" si="3"/>
        <v/>
      </c>
      <c r="H27" s="518" t="str">
        <f t="shared" si="0"/>
        <v>否</v>
      </c>
      <c r="I27" s="503" t="str">
        <f t="shared" si="1"/>
        <v>项</v>
      </c>
    </row>
    <row r="28" s="180" customFormat="1" ht="36" customHeight="1" spans="1:9">
      <c r="A28" s="198" t="s">
        <v>2632</v>
      </c>
      <c r="B28" s="199" t="s">
        <v>2626</v>
      </c>
      <c r="C28" s="201"/>
      <c r="D28" s="201"/>
      <c r="E28" s="201"/>
      <c r="F28" s="517" t="str">
        <f t="shared" si="2"/>
        <v/>
      </c>
      <c r="G28" s="517" t="str">
        <f t="shared" si="3"/>
        <v/>
      </c>
      <c r="H28" s="518" t="str">
        <f t="shared" si="0"/>
        <v>否</v>
      </c>
      <c r="I28" s="503" t="str">
        <f t="shared" si="1"/>
        <v>项</v>
      </c>
    </row>
    <row r="29" s="504" customFormat="1" ht="36" customHeight="1" spans="1:9">
      <c r="A29" s="198" t="s">
        <v>2633</v>
      </c>
      <c r="B29" s="199" t="s">
        <v>2634</v>
      </c>
      <c r="C29" s="201"/>
      <c r="D29" s="201"/>
      <c r="E29" s="201"/>
      <c r="F29" s="517" t="str">
        <f t="shared" si="2"/>
        <v/>
      </c>
      <c r="G29" s="517" t="str">
        <f t="shared" si="3"/>
        <v/>
      </c>
      <c r="H29" s="518" t="str">
        <f t="shared" si="0"/>
        <v>否</v>
      </c>
      <c r="I29" s="503" t="str">
        <f t="shared" si="1"/>
        <v>项</v>
      </c>
    </row>
    <row r="30" s="504" customFormat="1" ht="38.1" customHeight="1" spans="1:9">
      <c r="A30" s="198" t="s">
        <v>2635</v>
      </c>
      <c r="B30" s="199" t="s">
        <v>2636</v>
      </c>
      <c r="C30" s="201">
        <f>SUM(C31:C32)</f>
        <v>0</v>
      </c>
      <c r="D30" s="201">
        <f>SUM(D31:D32)</f>
        <v>0</v>
      </c>
      <c r="E30" s="201"/>
      <c r="F30" s="517" t="str">
        <f t="shared" si="2"/>
        <v/>
      </c>
      <c r="G30" s="517" t="str">
        <f t="shared" si="3"/>
        <v/>
      </c>
      <c r="H30" s="518" t="str">
        <f t="shared" si="0"/>
        <v>否</v>
      </c>
      <c r="I30" s="503" t="str">
        <f t="shared" si="1"/>
        <v>款</v>
      </c>
    </row>
    <row r="31" s="180" customFormat="1" ht="36" customHeight="1" spans="1:9">
      <c r="A31" s="198" t="s">
        <v>2637</v>
      </c>
      <c r="B31" s="199" t="s">
        <v>2626</v>
      </c>
      <c r="C31" s="201"/>
      <c r="D31" s="201"/>
      <c r="E31" s="201"/>
      <c r="F31" s="517" t="str">
        <f t="shared" si="2"/>
        <v/>
      </c>
      <c r="G31" s="517" t="str">
        <f t="shared" si="3"/>
        <v/>
      </c>
      <c r="H31" s="518" t="str">
        <f t="shared" si="0"/>
        <v>否</v>
      </c>
      <c r="I31" s="503" t="str">
        <f t="shared" si="1"/>
        <v>项</v>
      </c>
    </row>
    <row r="32" s="179" customFormat="1" ht="36" customHeight="1" spans="1:9">
      <c r="A32" s="198" t="s">
        <v>2638</v>
      </c>
      <c r="B32" s="199" t="s">
        <v>2639</v>
      </c>
      <c r="C32" s="201"/>
      <c r="D32" s="201"/>
      <c r="E32" s="201"/>
      <c r="F32" s="517" t="str">
        <f t="shared" si="2"/>
        <v/>
      </c>
      <c r="G32" s="517" t="str">
        <f t="shared" si="3"/>
        <v/>
      </c>
      <c r="H32" s="518" t="str">
        <f t="shared" si="0"/>
        <v>否</v>
      </c>
      <c r="I32" s="503" t="str">
        <f t="shared" si="1"/>
        <v>项</v>
      </c>
    </row>
    <row r="33" s="180" customFormat="1" ht="38.1" customHeight="1" spans="1:9">
      <c r="A33" s="192" t="s">
        <v>193</v>
      </c>
      <c r="B33" s="193" t="s">
        <v>2640</v>
      </c>
      <c r="C33" s="195">
        <f>SUM(C34,C39)</f>
        <v>0</v>
      </c>
      <c r="D33" s="195">
        <f>SUM(D34,D39)</f>
        <v>0</v>
      </c>
      <c r="E33" s="195"/>
      <c r="F33" s="517" t="str">
        <f t="shared" si="2"/>
        <v/>
      </c>
      <c r="G33" s="517" t="str">
        <f t="shared" si="3"/>
        <v/>
      </c>
      <c r="H33" s="518" t="str">
        <f t="shared" si="0"/>
        <v>是</v>
      </c>
      <c r="I33" s="503" t="str">
        <f t="shared" si="1"/>
        <v>类</v>
      </c>
    </row>
    <row r="34" s="180" customFormat="1" ht="38.1" customHeight="1" spans="1:9">
      <c r="A34" s="198" t="s">
        <v>2641</v>
      </c>
      <c r="B34" s="199" t="s">
        <v>2642</v>
      </c>
      <c r="C34" s="201">
        <f>SUM(C35:C38)</f>
        <v>0</v>
      </c>
      <c r="D34" s="201">
        <f>SUM(D35:D38)</f>
        <v>0</v>
      </c>
      <c r="E34" s="201"/>
      <c r="F34" s="517" t="str">
        <f t="shared" si="2"/>
        <v/>
      </c>
      <c r="G34" s="517" t="str">
        <f t="shared" si="3"/>
        <v/>
      </c>
      <c r="H34" s="518" t="str">
        <f t="shared" si="0"/>
        <v>否</v>
      </c>
      <c r="I34" s="503" t="str">
        <f t="shared" si="1"/>
        <v>款</v>
      </c>
    </row>
    <row r="35" s="180" customFormat="1" ht="36" customHeight="1" spans="1:9">
      <c r="A35" s="209">
        <v>2116001</v>
      </c>
      <c r="B35" s="199" t="s">
        <v>2643</v>
      </c>
      <c r="C35" s="201"/>
      <c r="D35" s="201"/>
      <c r="E35" s="201"/>
      <c r="F35" s="517" t="str">
        <f t="shared" si="2"/>
        <v/>
      </c>
      <c r="G35" s="517" t="str">
        <f t="shared" si="3"/>
        <v/>
      </c>
      <c r="H35" s="518" t="str">
        <f t="shared" si="0"/>
        <v>否</v>
      </c>
      <c r="I35" s="503" t="str">
        <f t="shared" si="1"/>
        <v>项</v>
      </c>
    </row>
    <row r="36" s="180" customFormat="1" ht="36" customHeight="1" spans="1:9">
      <c r="A36" s="209">
        <v>2116002</v>
      </c>
      <c r="B36" s="199" t="s">
        <v>2644</v>
      </c>
      <c r="C36" s="201"/>
      <c r="D36" s="201"/>
      <c r="E36" s="201"/>
      <c r="F36" s="517" t="str">
        <f t="shared" si="2"/>
        <v/>
      </c>
      <c r="G36" s="517" t="str">
        <f t="shared" si="3"/>
        <v/>
      </c>
      <c r="H36" s="518" t="str">
        <f t="shared" si="0"/>
        <v>否</v>
      </c>
      <c r="I36" s="503" t="str">
        <f t="shared" si="1"/>
        <v>项</v>
      </c>
    </row>
    <row r="37" s="180" customFormat="1" ht="36" customHeight="1" spans="1:9">
      <c r="A37" s="209">
        <v>2116003</v>
      </c>
      <c r="B37" s="199" t="s">
        <v>2645</v>
      </c>
      <c r="C37" s="201"/>
      <c r="D37" s="201"/>
      <c r="E37" s="201"/>
      <c r="F37" s="517" t="str">
        <f t="shared" si="2"/>
        <v/>
      </c>
      <c r="G37" s="517" t="str">
        <f t="shared" si="3"/>
        <v/>
      </c>
      <c r="H37" s="518" t="str">
        <f t="shared" si="0"/>
        <v>否</v>
      </c>
      <c r="I37" s="503" t="str">
        <f t="shared" si="1"/>
        <v>项</v>
      </c>
    </row>
    <row r="38" s="180" customFormat="1" ht="36" customHeight="1" spans="1:9">
      <c r="A38" s="209">
        <v>2116099</v>
      </c>
      <c r="B38" s="199" t="s">
        <v>2646</v>
      </c>
      <c r="C38" s="201"/>
      <c r="D38" s="201"/>
      <c r="E38" s="201"/>
      <c r="F38" s="517" t="str">
        <f t="shared" si="2"/>
        <v/>
      </c>
      <c r="G38" s="517" t="str">
        <f t="shared" si="3"/>
        <v/>
      </c>
      <c r="H38" s="518" t="str">
        <f t="shared" si="0"/>
        <v>否</v>
      </c>
      <c r="I38" s="503" t="str">
        <f t="shared" si="1"/>
        <v>项</v>
      </c>
    </row>
    <row r="39" s="180" customFormat="1" ht="36" customHeight="1" spans="1:9">
      <c r="A39" s="209">
        <v>21161</v>
      </c>
      <c r="B39" s="199" t="s">
        <v>2647</v>
      </c>
      <c r="C39" s="201">
        <f>SUM(C40:C43)</f>
        <v>0</v>
      </c>
      <c r="D39" s="201">
        <f>SUM(D40:D43)</f>
        <v>0</v>
      </c>
      <c r="E39" s="201"/>
      <c r="F39" s="517" t="str">
        <f t="shared" si="2"/>
        <v/>
      </c>
      <c r="G39" s="517" t="str">
        <f t="shared" si="3"/>
        <v/>
      </c>
      <c r="H39" s="518" t="str">
        <f t="shared" si="0"/>
        <v>否</v>
      </c>
      <c r="I39" s="503" t="str">
        <f t="shared" si="1"/>
        <v>款</v>
      </c>
    </row>
    <row r="40" s="179" customFormat="1" ht="36" customHeight="1" spans="1:9">
      <c r="A40" s="209">
        <v>2116101</v>
      </c>
      <c r="B40" s="199" t="s">
        <v>2648</v>
      </c>
      <c r="C40" s="201"/>
      <c r="D40" s="201"/>
      <c r="E40" s="201"/>
      <c r="F40" s="517" t="str">
        <f t="shared" si="2"/>
        <v/>
      </c>
      <c r="G40" s="517" t="str">
        <f t="shared" si="3"/>
        <v/>
      </c>
      <c r="H40" s="518" t="str">
        <f t="shared" si="0"/>
        <v>否</v>
      </c>
      <c r="I40" s="503" t="str">
        <f t="shared" si="1"/>
        <v>项</v>
      </c>
    </row>
    <row r="41" s="180" customFormat="1" ht="36" customHeight="1" spans="1:9">
      <c r="A41" s="209">
        <v>2116102</v>
      </c>
      <c r="B41" s="199" t="s">
        <v>2649</v>
      </c>
      <c r="C41" s="201"/>
      <c r="D41" s="201"/>
      <c r="E41" s="201"/>
      <c r="F41" s="517" t="str">
        <f t="shared" si="2"/>
        <v/>
      </c>
      <c r="G41" s="517" t="str">
        <f t="shared" si="3"/>
        <v/>
      </c>
      <c r="H41" s="518" t="str">
        <f t="shared" si="0"/>
        <v>否</v>
      </c>
      <c r="I41" s="503" t="str">
        <f t="shared" si="1"/>
        <v>项</v>
      </c>
    </row>
    <row r="42" s="180" customFormat="1" ht="36" customHeight="1" spans="1:9">
      <c r="A42" s="209">
        <v>2116103</v>
      </c>
      <c r="B42" s="199" t="s">
        <v>2650</v>
      </c>
      <c r="C42" s="201"/>
      <c r="D42" s="201"/>
      <c r="E42" s="201"/>
      <c r="F42" s="517" t="str">
        <f t="shared" si="2"/>
        <v/>
      </c>
      <c r="G42" s="517" t="str">
        <f t="shared" si="3"/>
        <v/>
      </c>
      <c r="H42" s="518" t="str">
        <f t="shared" si="0"/>
        <v>否</v>
      </c>
      <c r="I42" s="503" t="str">
        <f t="shared" si="1"/>
        <v>项</v>
      </c>
    </row>
    <row r="43" s="504" customFormat="1" ht="36" customHeight="1" spans="1:9">
      <c r="A43" s="209">
        <v>2116104</v>
      </c>
      <c r="B43" s="199" t="s">
        <v>2651</v>
      </c>
      <c r="C43" s="201"/>
      <c r="D43" s="201"/>
      <c r="E43" s="201"/>
      <c r="F43" s="517" t="str">
        <f t="shared" si="2"/>
        <v/>
      </c>
      <c r="G43" s="517" t="str">
        <f t="shared" si="3"/>
        <v/>
      </c>
      <c r="H43" s="518" t="str">
        <f t="shared" si="0"/>
        <v>否</v>
      </c>
      <c r="I43" s="503" t="str">
        <f t="shared" si="1"/>
        <v>项</v>
      </c>
    </row>
    <row r="44" s="180" customFormat="1" ht="38.1" customHeight="1" spans="1:9">
      <c r="A44" s="192" t="s">
        <v>195</v>
      </c>
      <c r="B44" s="193" t="s">
        <v>2652</v>
      </c>
      <c r="C44" s="195">
        <f>SUM(C45,C61,C65,C66,C72,C76,C80,C84,C90,C93)</f>
        <v>6660</v>
      </c>
      <c r="D44" s="195">
        <f>SUM(D45,D61,D65,D66,D72,D76,D80,D84,D90,D93)</f>
        <v>9041</v>
      </c>
      <c r="E44" s="195">
        <f>SUM(E45,E61,E65,E66,E72,E76,E80,E84,E90,E93)</f>
        <v>7152</v>
      </c>
      <c r="F44" s="517">
        <f t="shared" si="2"/>
        <v>0.074</v>
      </c>
      <c r="G44" s="517">
        <f t="shared" si="3"/>
        <v>0.791</v>
      </c>
      <c r="H44" s="518" t="str">
        <f t="shared" si="0"/>
        <v>是</v>
      </c>
      <c r="I44" s="503" t="str">
        <f t="shared" si="1"/>
        <v>类</v>
      </c>
    </row>
    <row r="45" s="180" customFormat="1" ht="38.1" customHeight="1" spans="1:9">
      <c r="A45" s="198" t="s">
        <v>2653</v>
      </c>
      <c r="B45" s="199" t="s">
        <v>2654</v>
      </c>
      <c r="C45" s="201">
        <f>SUM(C46:C60)</f>
        <v>6440</v>
      </c>
      <c r="D45" s="201">
        <f>SUM(D46:D60)</f>
        <v>8726</v>
      </c>
      <c r="E45" s="201">
        <f>SUM(E46:E60)</f>
        <v>6892</v>
      </c>
      <c r="F45" s="517">
        <f t="shared" si="2"/>
        <v>0.07</v>
      </c>
      <c r="G45" s="517">
        <f t="shared" si="3"/>
        <v>0.79</v>
      </c>
      <c r="H45" s="518" t="str">
        <f t="shared" si="0"/>
        <v>是</v>
      </c>
      <c r="I45" s="503" t="str">
        <f t="shared" si="1"/>
        <v>款</v>
      </c>
    </row>
    <row r="46" s="180" customFormat="1" ht="36" customHeight="1" spans="1:9">
      <c r="A46" s="198" t="s">
        <v>2655</v>
      </c>
      <c r="B46" s="199" t="s">
        <v>2656</v>
      </c>
      <c r="C46" s="201"/>
      <c r="D46" s="201"/>
      <c r="E46" s="201"/>
      <c r="F46" s="517" t="str">
        <f t="shared" si="2"/>
        <v/>
      </c>
      <c r="G46" s="517" t="str">
        <f t="shared" si="3"/>
        <v/>
      </c>
      <c r="H46" s="518" t="str">
        <f t="shared" si="0"/>
        <v>否</v>
      </c>
      <c r="I46" s="503" t="str">
        <f t="shared" si="1"/>
        <v>项</v>
      </c>
    </row>
    <row r="47" s="180" customFormat="1" ht="36" customHeight="1" spans="1:9">
      <c r="A47" s="198" t="s">
        <v>2657</v>
      </c>
      <c r="B47" s="199" t="s">
        <v>2658</v>
      </c>
      <c r="C47" s="201"/>
      <c r="D47" s="201"/>
      <c r="E47" s="201"/>
      <c r="F47" s="517" t="str">
        <f t="shared" si="2"/>
        <v/>
      </c>
      <c r="G47" s="517" t="str">
        <f t="shared" si="3"/>
        <v/>
      </c>
      <c r="H47" s="518" t="str">
        <f t="shared" si="0"/>
        <v>否</v>
      </c>
      <c r="I47" s="503" t="str">
        <f t="shared" si="1"/>
        <v>项</v>
      </c>
    </row>
    <row r="48" s="179" customFormat="1" ht="36" customHeight="1" spans="1:9">
      <c r="A48" s="198" t="s">
        <v>2659</v>
      </c>
      <c r="B48" s="199" t="s">
        <v>2660</v>
      </c>
      <c r="C48" s="201"/>
      <c r="D48" s="201"/>
      <c r="E48" s="201"/>
      <c r="F48" s="517" t="str">
        <f t="shared" si="2"/>
        <v/>
      </c>
      <c r="G48" s="517" t="str">
        <f t="shared" si="3"/>
        <v/>
      </c>
      <c r="H48" s="518" t="str">
        <f t="shared" si="0"/>
        <v>否</v>
      </c>
      <c r="I48" s="503" t="str">
        <f t="shared" si="1"/>
        <v>项</v>
      </c>
    </row>
    <row r="49" ht="36" customHeight="1" spans="1:9">
      <c r="A49" s="198" t="s">
        <v>2661</v>
      </c>
      <c r="B49" s="199" t="s">
        <v>2662</v>
      </c>
      <c r="C49" s="201"/>
      <c r="D49" s="201"/>
      <c r="E49" s="201"/>
      <c r="F49" s="517" t="str">
        <f t="shared" si="2"/>
        <v/>
      </c>
      <c r="G49" s="517" t="str">
        <f t="shared" si="3"/>
        <v/>
      </c>
      <c r="H49" s="518" t="str">
        <f t="shared" si="0"/>
        <v>否</v>
      </c>
      <c r="I49" s="503" t="str">
        <f t="shared" si="1"/>
        <v>项</v>
      </c>
    </row>
    <row r="50" s="180" customFormat="1" ht="36" customHeight="1" spans="1:9">
      <c r="A50" s="198" t="s">
        <v>2663</v>
      </c>
      <c r="B50" s="199" t="s">
        <v>2664</v>
      </c>
      <c r="C50" s="201"/>
      <c r="D50" s="201"/>
      <c r="E50" s="201"/>
      <c r="F50" s="517" t="str">
        <f t="shared" si="2"/>
        <v/>
      </c>
      <c r="G50" s="517" t="str">
        <f t="shared" si="3"/>
        <v/>
      </c>
      <c r="H50" s="518" t="str">
        <f t="shared" si="0"/>
        <v>否</v>
      </c>
      <c r="I50" s="503" t="str">
        <f t="shared" si="1"/>
        <v>项</v>
      </c>
    </row>
    <row r="51" s="180" customFormat="1" ht="36" customHeight="1" spans="1:9">
      <c r="A51" s="198" t="s">
        <v>2665</v>
      </c>
      <c r="B51" s="199" t="s">
        <v>2666</v>
      </c>
      <c r="C51" s="201"/>
      <c r="D51" s="201"/>
      <c r="E51" s="201"/>
      <c r="F51" s="517" t="str">
        <f t="shared" si="2"/>
        <v/>
      </c>
      <c r="G51" s="517" t="str">
        <f t="shared" si="3"/>
        <v/>
      </c>
      <c r="H51" s="518" t="str">
        <f t="shared" si="0"/>
        <v>否</v>
      </c>
      <c r="I51" s="503" t="str">
        <f t="shared" si="1"/>
        <v>项</v>
      </c>
    </row>
    <row r="52" s="180" customFormat="1" ht="36" customHeight="1" spans="1:9">
      <c r="A52" s="198" t="s">
        <v>2667</v>
      </c>
      <c r="B52" s="199" t="s">
        <v>2668</v>
      </c>
      <c r="C52" s="201"/>
      <c r="D52" s="201"/>
      <c r="E52" s="201"/>
      <c r="F52" s="517" t="str">
        <f t="shared" si="2"/>
        <v/>
      </c>
      <c r="G52" s="517" t="str">
        <f t="shared" si="3"/>
        <v/>
      </c>
      <c r="H52" s="518" t="str">
        <f t="shared" si="0"/>
        <v>否</v>
      </c>
      <c r="I52" s="503" t="str">
        <f t="shared" si="1"/>
        <v>项</v>
      </c>
    </row>
    <row r="53" ht="36" customHeight="1" spans="1:9">
      <c r="A53" s="198" t="s">
        <v>2669</v>
      </c>
      <c r="B53" s="199" t="s">
        <v>2670</v>
      </c>
      <c r="C53" s="201"/>
      <c r="D53" s="201"/>
      <c r="E53" s="201"/>
      <c r="F53" s="517" t="str">
        <f t="shared" si="2"/>
        <v/>
      </c>
      <c r="G53" s="517" t="str">
        <f t="shared" si="3"/>
        <v/>
      </c>
      <c r="H53" s="518" t="str">
        <f t="shared" si="0"/>
        <v>否</v>
      </c>
      <c r="I53" s="503" t="str">
        <f t="shared" si="1"/>
        <v>项</v>
      </c>
    </row>
    <row r="54" ht="36" customHeight="1" spans="1:9">
      <c r="A54" s="198" t="s">
        <v>2671</v>
      </c>
      <c r="B54" s="199" t="s">
        <v>2672</v>
      </c>
      <c r="C54" s="201"/>
      <c r="D54" s="201"/>
      <c r="E54" s="201"/>
      <c r="F54" s="517" t="str">
        <f t="shared" si="2"/>
        <v/>
      </c>
      <c r="G54" s="517" t="str">
        <f t="shared" si="3"/>
        <v/>
      </c>
      <c r="H54" s="518" t="str">
        <f t="shared" si="0"/>
        <v>否</v>
      </c>
      <c r="I54" s="503" t="str">
        <f t="shared" si="1"/>
        <v>项</v>
      </c>
    </row>
    <row r="55" s="179" customFormat="1" ht="36" customHeight="1" spans="1:9">
      <c r="A55" s="198" t="s">
        <v>2673</v>
      </c>
      <c r="B55" s="199" t="s">
        <v>2674</v>
      </c>
      <c r="C55" s="201"/>
      <c r="D55" s="201"/>
      <c r="E55" s="201"/>
      <c r="F55" s="517" t="str">
        <f t="shared" si="2"/>
        <v/>
      </c>
      <c r="G55" s="517" t="str">
        <f t="shared" si="3"/>
        <v/>
      </c>
      <c r="H55" s="518" t="str">
        <f t="shared" si="0"/>
        <v>否</v>
      </c>
      <c r="I55" s="503" t="str">
        <f t="shared" si="1"/>
        <v>项</v>
      </c>
    </row>
    <row r="56" s="179" customFormat="1" ht="36" customHeight="1" spans="1:9">
      <c r="A56" s="198" t="s">
        <v>2675</v>
      </c>
      <c r="B56" s="199" t="s">
        <v>2676</v>
      </c>
      <c r="C56" s="201"/>
      <c r="D56" s="201"/>
      <c r="E56" s="201"/>
      <c r="F56" s="517" t="str">
        <f t="shared" si="2"/>
        <v/>
      </c>
      <c r="G56" s="517" t="str">
        <f t="shared" si="3"/>
        <v/>
      </c>
      <c r="H56" s="518" t="str">
        <f t="shared" si="0"/>
        <v>否</v>
      </c>
      <c r="I56" s="503" t="str">
        <f t="shared" si="1"/>
        <v>项</v>
      </c>
    </row>
    <row r="57" s="180" customFormat="1" ht="36" customHeight="1" spans="1:9">
      <c r="A57" s="198" t="s">
        <v>2677</v>
      </c>
      <c r="B57" s="204" t="s">
        <v>2678</v>
      </c>
      <c r="C57" s="520">
        <v>877</v>
      </c>
      <c r="D57" s="266">
        <v>140</v>
      </c>
      <c r="E57" s="521">
        <v>962</v>
      </c>
      <c r="F57" s="517">
        <f t="shared" si="2"/>
        <v>0.097</v>
      </c>
      <c r="G57" s="517">
        <f t="shared" si="3"/>
        <v>6.871</v>
      </c>
      <c r="H57" s="518" t="str">
        <f t="shared" si="0"/>
        <v>是</v>
      </c>
      <c r="I57" s="503" t="str">
        <f t="shared" si="1"/>
        <v>项</v>
      </c>
    </row>
    <row r="58" s="180" customFormat="1" ht="38.1" customHeight="1" spans="1:9">
      <c r="A58" s="198" t="s">
        <v>2679</v>
      </c>
      <c r="B58" s="204" t="s">
        <v>2680</v>
      </c>
      <c r="C58" s="520">
        <v>0</v>
      </c>
      <c r="D58" s="266"/>
      <c r="E58" s="521"/>
      <c r="F58" s="517" t="str">
        <f t="shared" si="2"/>
        <v/>
      </c>
      <c r="G58" s="517" t="str">
        <f t="shared" si="3"/>
        <v/>
      </c>
      <c r="H58" s="518" t="str">
        <f t="shared" si="0"/>
        <v>否</v>
      </c>
      <c r="I58" s="503" t="str">
        <f t="shared" si="1"/>
        <v>项</v>
      </c>
    </row>
    <row r="59" s="180" customFormat="1" ht="36" customHeight="1" spans="1:9">
      <c r="A59" s="198" t="s">
        <v>2681</v>
      </c>
      <c r="B59" s="204" t="s">
        <v>2682</v>
      </c>
      <c r="C59" s="330">
        <v>360</v>
      </c>
      <c r="D59" s="522"/>
      <c r="E59" s="521"/>
      <c r="F59" s="517">
        <f t="shared" si="2"/>
        <v>-1</v>
      </c>
      <c r="G59" s="517" t="str">
        <f t="shared" si="3"/>
        <v/>
      </c>
      <c r="H59" s="518" t="str">
        <f t="shared" si="0"/>
        <v>是</v>
      </c>
      <c r="I59" s="503" t="str">
        <f t="shared" si="1"/>
        <v>项</v>
      </c>
    </row>
    <row r="60" ht="36" customHeight="1" spans="1:9">
      <c r="A60" s="198" t="s">
        <v>2683</v>
      </c>
      <c r="B60" s="199" t="s">
        <v>2684</v>
      </c>
      <c r="C60" s="330">
        <v>5203</v>
      </c>
      <c r="D60" s="522">
        <v>8586</v>
      </c>
      <c r="E60" s="521">
        <v>5930</v>
      </c>
      <c r="F60" s="517">
        <f t="shared" si="2"/>
        <v>0.14</v>
      </c>
      <c r="G60" s="517">
        <f t="shared" si="3"/>
        <v>0.691</v>
      </c>
      <c r="H60" s="518" t="str">
        <f t="shared" si="0"/>
        <v>是</v>
      </c>
      <c r="I60" s="503" t="str">
        <f t="shared" si="1"/>
        <v>项</v>
      </c>
    </row>
    <row r="61" s="180" customFormat="1" ht="36" customHeight="1" spans="1:9">
      <c r="A61" s="198" t="s">
        <v>2685</v>
      </c>
      <c r="B61" s="199" t="s">
        <v>2686</v>
      </c>
      <c r="C61" s="201">
        <f>SUM(C62:C64)</f>
        <v>0</v>
      </c>
      <c r="D61" s="201">
        <f>SUM(D62:D64)</f>
        <v>0</v>
      </c>
      <c r="E61" s="201"/>
      <c r="F61" s="517" t="str">
        <f t="shared" si="2"/>
        <v/>
      </c>
      <c r="G61" s="517" t="str">
        <f t="shared" si="3"/>
        <v/>
      </c>
      <c r="H61" s="518" t="str">
        <f t="shared" si="0"/>
        <v>否</v>
      </c>
      <c r="I61" s="503" t="str">
        <f t="shared" si="1"/>
        <v>款</v>
      </c>
    </row>
    <row r="62" s="179" customFormat="1" ht="38.1" customHeight="1" spans="1:9">
      <c r="A62" s="198" t="s">
        <v>2687</v>
      </c>
      <c r="B62" s="199" t="s">
        <v>2656</v>
      </c>
      <c r="C62" s="201"/>
      <c r="D62" s="201"/>
      <c r="E62" s="201"/>
      <c r="F62" s="517" t="str">
        <f t="shared" si="2"/>
        <v/>
      </c>
      <c r="G62" s="517" t="str">
        <f t="shared" si="3"/>
        <v/>
      </c>
      <c r="H62" s="518" t="str">
        <f t="shared" si="0"/>
        <v>否</v>
      </c>
      <c r="I62" s="503" t="str">
        <f t="shared" si="1"/>
        <v>项</v>
      </c>
    </row>
    <row r="63" s="180" customFormat="1" ht="38.1" customHeight="1" spans="1:9">
      <c r="A63" s="198" t="s">
        <v>2688</v>
      </c>
      <c r="B63" s="199" t="s">
        <v>2658</v>
      </c>
      <c r="C63" s="201"/>
      <c r="D63" s="201"/>
      <c r="E63" s="201"/>
      <c r="F63" s="517" t="str">
        <f t="shared" si="2"/>
        <v/>
      </c>
      <c r="G63" s="517" t="str">
        <f t="shared" si="3"/>
        <v/>
      </c>
      <c r="H63" s="518" t="str">
        <f t="shared" si="0"/>
        <v>否</v>
      </c>
      <c r="I63" s="503" t="str">
        <f t="shared" si="1"/>
        <v>项</v>
      </c>
    </row>
    <row r="64" s="180" customFormat="1" ht="36" customHeight="1" spans="1:9">
      <c r="A64" s="198" t="s">
        <v>2689</v>
      </c>
      <c r="B64" s="199" t="s">
        <v>2690</v>
      </c>
      <c r="C64" s="201"/>
      <c r="D64" s="201"/>
      <c r="E64" s="201"/>
      <c r="F64" s="517" t="str">
        <f t="shared" si="2"/>
        <v/>
      </c>
      <c r="G64" s="517" t="str">
        <f t="shared" si="3"/>
        <v/>
      </c>
      <c r="H64" s="518" t="str">
        <f t="shared" si="0"/>
        <v>否</v>
      </c>
      <c r="I64" s="503" t="str">
        <f t="shared" si="1"/>
        <v>项</v>
      </c>
    </row>
    <row r="65" s="180" customFormat="1" ht="36" customHeight="1" spans="1:9">
      <c r="A65" s="198" t="s">
        <v>2691</v>
      </c>
      <c r="B65" s="199" t="s">
        <v>2692</v>
      </c>
      <c r="C65" s="201"/>
      <c r="D65" s="201"/>
      <c r="E65" s="201"/>
      <c r="F65" s="517" t="str">
        <f t="shared" si="2"/>
        <v/>
      </c>
      <c r="G65" s="517" t="str">
        <f t="shared" si="3"/>
        <v/>
      </c>
      <c r="H65" s="518" t="str">
        <f t="shared" si="0"/>
        <v>否</v>
      </c>
      <c r="I65" s="503" t="str">
        <f t="shared" si="1"/>
        <v>款</v>
      </c>
    </row>
    <row r="66" ht="36" customHeight="1" spans="1:9">
      <c r="A66" s="198" t="s">
        <v>2693</v>
      </c>
      <c r="B66" s="199" t="s">
        <v>2694</v>
      </c>
      <c r="C66" s="201">
        <f>SUM(C67:C71)</f>
        <v>0</v>
      </c>
      <c r="D66" s="201">
        <f>SUM(D67:D71)</f>
        <v>0</v>
      </c>
      <c r="E66" s="201"/>
      <c r="F66" s="517" t="str">
        <f t="shared" si="2"/>
        <v/>
      </c>
      <c r="G66" s="517" t="str">
        <f t="shared" si="3"/>
        <v/>
      </c>
      <c r="H66" s="518" t="str">
        <f t="shared" si="0"/>
        <v>否</v>
      </c>
      <c r="I66" s="503" t="str">
        <f t="shared" si="1"/>
        <v>款</v>
      </c>
    </row>
    <row r="67" s="504" customFormat="1" ht="36" customHeight="1" spans="1:9">
      <c r="A67" s="198" t="s">
        <v>2695</v>
      </c>
      <c r="B67" s="199" t="s">
        <v>2696</v>
      </c>
      <c r="C67" s="201"/>
      <c r="D67" s="201"/>
      <c r="E67" s="201"/>
      <c r="F67" s="517" t="str">
        <f t="shared" si="2"/>
        <v/>
      </c>
      <c r="G67" s="517" t="str">
        <f t="shared" si="3"/>
        <v/>
      </c>
      <c r="H67" s="518" t="str">
        <f t="shared" si="0"/>
        <v>否</v>
      </c>
      <c r="I67" s="503" t="str">
        <f t="shared" si="1"/>
        <v>项</v>
      </c>
    </row>
    <row r="68" ht="36" customHeight="1" spans="1:9">
      <c r="A68" s="198" t="s">
        <v>2697</v>
      </c>
      <c r="B68" s="199" t="s">
        <v>2698</v>
      </c>
      <c r="C68" s="201"/>
      <c r="D68" s="201"/>
      <c r="E68" s="201"/>
      <c r="F68" s="517" t="str">
        <f t="shared" si="2"/>
        <v/>
      </c>
      <c r="G68" s="517" t="str">
        <f t="shared" si="3"/>
        <v/>
      </c>
      <c r="H68" s="518" t="str">
        <f t="shared" si="0"/>
        <v>否</v>
      </c>
      <c r="I68" s="503" t="str">
        <f t="shared" si="1"/>
        <v>项</v>
      </c>
    </row>
    <row r="69" s="180" customFormat="1" ht="38.1" customHeight="1" spans="1:9">
      <c r="A69" s="198" t="s">
        <v>2699</v>
      </c>
      <c r="B69" s="199" t="s">
        <v>2700</v>
      </c>
      <c r="C69" s="201"/>
      <c r="D69" s="201"/>
      <c r="E69" s="201"/>
      <c r="F69" s="517" t="str">
        <f t="shared" si="2"/>
        <v/>
      </c>
      <c r="G69" s="517" t="str">
        <f t="shared" si="3"/>
        <v/>
      </c>
      <c r="H69" s="518" t="str">
        <f t="shared" ref="H69:H125" si="4">IF(LEN(A69)=3,"是",IF(B69&lt;&gt;"",IF(SUM(C69:E69)&lt;&gt;0,"是","否"),"是"))</f>
        <v>否</v>
      </c>
      <c r="I69" s="503" t="str">
        <f t="shared" ref="I69:I125" si="5">IF(LEN(A69)=3,"类",IF(LEN(A69)=5,"款","项"))</f>
        <v>项</v>
      </c>
    </row>
    <row r="70" s="180" customFormat="1" ht="36" customHeight="1" spans="1:9">
      <c r="A70" s="198" t="s">
        <v>2701</v>
      </c>
      <c r="B70" s="199" t="s">
        <v>2702</v>
      </c>
      <c r="C70" s="201"/>
      <c r="D70" s="201"/>
      <c r="E70" s="201"/>
      <c r="F70" s="517" t="str">
        <f t="shared" ref="F70:F133" si="6">IF(C70&lt;&gt;0,E70/C70-1,"")</f>
        <v/>
      </c>
      <c r="G70" s="517" t="str">
        <f t="shared" ref="G70:G133" si="7">IF(D70&lt;&gt;0,E70/D70,"")</f>
        <v/>
      </c>
      <c r="H70" s="518" t="str">
        <f t="shared" si="4"/>
        <v>否</v>
      </c>
      <c r="I70" s="503" t="str">
        <f t="shared" si="5"/>
        <v>项</v>
      </c>
    </row>
    <row r="71" s="180" customFormat="1" ht="36" customHeight="1" spans="1:9">
      <c r="A71" s="198" t="s">
        <v>2703</v>
      </c>
      <c r="B71" s="199" t="s">
        <v>2704</v>
      </c>
      <c r="C71" s="201"/>
      <c r="D71" s="201"/>
      <c r="E71" s="201"/>
      <c r="F71" s="517" t="str">
        <f t="shared" si="6"/>
        <v/>
      </c>
      <c r="G71" s="517" t="str">
        <f t="shared" si="7"/>
        <v/>
      </c>
      <c r="H71" s="518" t="str">
        <f t="shared" si="4"/>
        <v>否</v>
      </c>
      <c r="I71" s="503" t="str">
        <f t="shared" si="5"/>
        <v>项</v>
      </c>
    </row>
    <row r="72" s="179" customFormat="1" ht="36" customHeight="1" spans="1:9">
      <c r="A72" s="198" t="s">
        <v>2705</v>
      </c>
      <c r="B72" s="199" t="s">
        <v>2706</v>
      </c>
      <c r="C72" s="201">
        <f>SUM(C73:C75)</f>
        <v>220</v>
      </c>
      <c r="D72" s="201">
        <f>SUM(D73:D75)</f>
        <v>315</v>
      </c>
      <c r="E72" s="201">
        <f>SUM(E73:E75)</f>
        <v>260</v>
      </c>
      <c r="F72" s="517">
        <f t="shared" si="6"/>
        <v>0.182</v>
      </c>
      <c r="G72" s="517">
        <f t="shared" si="7"/>
        <v>0.825</v>
      </c>
      <c r="H72" s="518" t="str">
        <f t="shared" si="4"/>
        <v>是</v>
      </c>
      <c r="I72" s="503" t="str">
        <f t="shared" si="5"/>
        <v>款</v>
      </c>
    </row>
    <row r="73" s="180" customFormat="1" ht="38.1" customHeight="1" spans="1:9">
      <c r="A73" s="198" t="s">
        <v>2707</v>
      </c>
      <c r="B73" s="199" t="s">
        <v>2708</v>
      </c>
      <c r="C73" s="201"/>
      <c r="D73" s="266">
        <v>15</v>
      </c>
      <c r="E73" s="201"/>
      <c r="F73" s="517" t="str">
        <f t="shared" si="6"/>
        <v/>
      </c>
      <c r="G73" s="517">
        <f t="shared" si="7"/>
        <v>0</v>
      </c>
      <c r="H73" s="518" t="str">
        <f t="shared" si="4"/>
        <v>是</v>
      </c>
      <c r="I73" s="503" t="str">
        <f t="shared" si="5"/>
        <v>项</v>
      </c>
    </row>
    <row r="74" ht="36" customHeight="1" spans="1:9">
      <c r="A74" s="198" t="s">
        <v>2709</v>
      </c>
      <c r="B74" s="199" t="s">
        <v>2710</v>
      </c>
      <c r="C74" s="201"/>
      <c r="D74" s="266"/>
      <c r="E74" s="201"/>
      <c r="F74" s="517" t="str">
        <f t="shared" si="6"/>
        <v/>
      </c>
      <c r="G74" s="517" t="str">
        <f t="shared" si="7"/>
        <v/>
      </c>
      <c r="H74" s="518" t="str">
        <f t="shared" si="4"/>
        <v>否</v>
      </c>
      <c r="I74" s="503" t="str">
        <f t="shared" si="5"/>
        <v>项</v>
      </c>
    </row>
    <row r="75" s="180" customFormat="1" ht="36" customHeight="1" spans="1:9">
      <c r="A75" s="198" t="s">
        <v>2711</v>
      </c>
      <c r="B75" s="199" t="s">
        <v>2712</v>
      </c>
      <c r="C75" s="519">
        <v>220</v>
      </c>
      <c r="D75" s="522">
        <v>300</v>
      </c>
      <c r="E75" s="521">
        <v>260</v>
      </c>
      <c r="F75" s="517">
        <f t="shared" si="6"/>
        <v>0.182</v>
      </c>
      <c r="G75" s="517">
        <f t="shared" si="7"/>
        <v>0.867</v>
      </c>
      <c r="H75" s="518" t="str">
        <f t="shared" si="4"/>
        <v>是</v>
      </c>
      <c r="I75" s="503" t="str">
        <f t="shared" si="5"/>
        <v>项</v>
      </c>
    </row>
    <row r="76" s="180" customFormat="1" ht="36" customHeight="1" spans="1:9">
      <c r="A76" s="198" t="s">
        <v>2713</v>
      </c>
      <c r="B76" s="199" t="s">
        <v>2714</v>
      </c>
      <c r="C76" s="201">
        <f>SUM(C77:C79)</f>
        <v>0</v>
      </c>
      <c r="D76" s="201">
        <f>SUM(D77:D79)</f>
        <v>0</v>
      </c>
      <c r="E76" s="201"/>
      <c r="F76" s="517" t="str">
        <f t="shared" si="6"/>
        <v/>
      </c>
      <c r="G76" s="517" t="str">
        <f t="shared" si="7"/>
        <v/>
      </c>
      <c r="H76" s="518" t="str">
        <f t="shared" si="4"/>
        <v>否</v>
      </c>
      <c r="I76" s="503" t="str">
        <f t="shared" si="5"/>
        <v>款</v>
      </c>
    </row>
    <row r="77" s="179" customFormat="1" ht="38.1" customHeight="1" spans="1:9">
      <c r="A77" s="198" t="s">
        <v>2715</v>
      </c>
      <c r="B77" s="199" t="s">
        <v>2656</v>
      </c>
      <c r="C77" s="201"/>
      <c r="D77" s="201"/>
      <c r="E77" s="201"/>
      <c r="F77" s="517" t="str">
        <f t="shared" si="6"/>
        <v/>
      </c>
      <c r="G77" s="517" t="str">
        <f t="shared" si="7"/>
        <v/>
      </c>
      <c r="H77" s="518" t="str">
        <f t="shared" si="4"/>
        <v>否</v>
      </c>
      <c r="I77" s="503" t="str">
        <f t="shared" si="5"/>
        <v>项</v>
      </c>
    </row>
    <row r="78" s="179" customFormat="1" ht="36" customHeight="1" spans="1:9">
      <c r="A78" s="198" t="s">
        <v>2716</v>
      </c>
      <c r="B78" s="199" t="s">
        <v>2658</v>
      </c>
      <c r="C78" s="201"/>
      <c r="D78" s="201"/>
      <c r="E78" s="201"/>
      <c r="F78" s="517" t="str">
        <f t="shared" si="6"/>
        <v/>
      </c>
      <c r="G78" s="517" t="str">
        <f t="shared" si="7"/>
        <v/>
      </c>
      <c r="H78" s="518" t="str">
        <f t="shared" si="4"/>
        <v>否</v>
      </c>
      <c r="I78" s="503" t="str">
        <f t="shared" si="5"/>
        <v>项</v>
      </c>
    </row>
    <row r="79" ht="36" customHeight="1" spans="1:9">
      <c r="A79" s="198" t="s">
        <v>2717</v>
      </c>
      <c r="B79" s="199" t="s">
        <v>2718</v>
      </c>
      <c r="C79" s="201"/>
      <c r="D79" s="201"/>
      <c r="E79" s="201"/>
      <c r="F79" s="517" t="str">
        <f t="shared" si="6"/>
        <v/>
      </c>
      <c r="G79" s="517" t="str">
        <f t="shared" si="7"/>
        <v/>
      </c>
      <c r="H79" s="518" t="str">
        <f t="shared" si="4"/>
        <v>否</v>
      </c>
      <c r="I79" s="503" t="str">
        <f t="shared" si="5"/>
        <v>项</v>
      </c>
    </row>
    <row r="80" s="180" customFormat="1" ht="36" customHeight="1" spans="1:9">
      <c r="A80" s="198" t="s">
        <v>2719</v>
      </c>
      <c r="B80" s="199" t="s">
        <v>2720</v>
      </c>
      <c r="C80" s="201">
        <f>SUM(C81:C83)</f>
        <v>0</v>
      </c>
      <c r="D80" s="201">
        <f>SUM(D81:D83)</f>
        <v>0</v>
      </c>
      <c r="E80" s="201"/>
      <c r="F80" s="517" t="str">
        <f t="shared" si="6"/>
        <v/>
      </c>
      <c r="G80" s="517" t="str">
        <f t="shared" si="7"/>
        <v/>
      </c>
      <c r="H80" s="518" t="str">
        <f t="shared" si="4"/>
        <v>否</v>
      </c>
      <c r="I80" s="503" t="str">
        <f t="shared" si="5"/>
        <v>款</v>
      </c>
    </row>
    <row r="81" s="180" customFormat="1" ht="38.1" customHeight="1" spans="1:9">
      <c r="A81" s="198" t="s">
        <v>2721</v>
      </c>
      <c r="B81" s="199" t="s">
        <v>2656</v>
      </c>
      <c r="C81" s="201"/>
      <c r="D81" s="201"/>
      <c r="E81" s="201"/>
      <c r="F81" s="517" t="str">
        <f t="shared" si="6"/>
        <v/>
      </c>
      <c r="G81" s="517" t="str">
        <f t="shared" si="7"/>
        <v/>
      </c>
      <c r="H81" s="518" t="str">
        <f t="shared" si="4"/>
        <v>否</v>
      </c>
      <c r="I81" s="503" t="str">
        <f t="shared" si="5"/>
        <v>项</v>
      </c>
    </row>
    <row r="82" s="180" customFormat="1" ht="36" customHeight="1" spans="1:9">
      <c r="A82" s="198" t="s">
        <v>2722</v>
      </c>
      <c r="B82" s="199" t="s">
        <v>2658</v>
      </c>
      <c r="C82" s="201"/>
      <c r="D82" s="201"/>
      <c r="E82" s="201"/>
      <c r="F82" s="517" t="str">
        <f t="shared" si="6"/>
        <v/>
      </c>
      <c r="G82" s="517" t="str">
        <f t="shared" si="7"/>
        <v/>
      </c>
      <c r="H82" s="518" t="str">
        <f t="shared" si="4"/>
        <v>否</v>
      </c>
      <c r="I82" s="503" t="str">
        <f t="shared" si="5"/>
        <v>项</v>
      </c>
    </row>
    <row r="83" s="179" customFormat="1" ht="36" customHeight="1" spans="1:9">
      <c r="A83" s="198" t="s">
        <v>2723</v>
      </c>
      <c r="B83" s="199" t="s">
        <v>2724</v>
      </c>
      <c r="C83" s="201"/>
      <c r="D83" s="201"/>
      <c r="E83" s="201"/>
      <c r="F83" s="517" t="str">
        <f t="shared" si="6"/>
        <v/>
      </c>
      <c r="G83" s="517" t="str">
        <f t="shared" si="7"/>
        <v/>
      </c>
      <c r="H83" s="518" t="str">
        <f t="shared" si="4"/>
        <v>否</v>
      </c>
      <c r="I83" s="503" t="str">
        <f t="shared" si="5"/>
        <v>项</v>
      </c>
    </row>
    <row r="84" ht="36" customHeight="1" spans="1:9">
      <c r="A84" s="198" t="s">
        <v>2725</v>
      </c>
      <c r="B84" s="199" t="s">
        <v>2726</v>
      </c>
      <c r="C84" s="201">
        <f>SUM(C85:C89)</f>
        <v>0</v>
      </c>
      <c r="D84" s="201">
        <f>SUM(D85:D89)</f>
        <v>0</v>
      </c>
      <c r="E84" s="201"/>
      <c r="F84" s="517" t="str">
        <f t="shared" si="6"/>
        <v/>
      </c>
      <c r="G84" s="517" t="str">
        <f t="shared" si="7"/>
        <v/>
      </c>
      <c r="H84" s="518" t="str">
        <f t="shared" si="4"/>
        <v>否</v>
      </c>
      <c r="I84" s="503" t="str">
        <f t="shared" si="5"/>
        <v>款</v>
      </c>
    </row>
    <row r="85" s="180" customFormat="1" ht="36" customHeight="1" spans="1:9">
      <c r="A85" s="198" t="s">
        <v>2727</v>
      </c>
      <c r="B85" s="199" t="s">
        <v>2696</v>
      </c>
      <c r="C85" s="201"/>
      <c r="D85" s="201"/>
      <c r="E85" s="201"/>
      <c r="F85" s="517" t="str">
        <f t="shared" si="6"/>
        <v/>
      </c>
      <c r="G85" s="517" t="str">
        <f t="shared" si="7"/>
        <v/>
      </c>
      <c r="H85" s="518" t="str">
        <f t="shared" si="4"/>
        <v>否</v>
      </c>
      <c r="I85" s="503" t="str">
        <f t="shared" si="5"/>
        <v>项</v>
      </c>
    </row>
    <row r="86" s="180" customFormat="1" ht="36" customHeight="1" spans="1:9">
      <c r="A86" s="198" t="s">
        <v>2728</v>
      </c>
      <c r="B86" s="199" t="s">
        <v>2698</v>
      </c>
      <c r="C86" s="201"/>
      <c r="D86" s="201"/>
      <c r="E86" s="201"/>
      <c r="F86" s="517" t="str">
        <f t="shared" si="6"/>
        <v/>
      </c>
      <c r="G86" s="517" t="str">
        <f t="shared" si="7"/>
        <v/>
      </c>
      <c r="H86" s="518" t="str">
        <f t="shared" si="4"/>
        <v>否</v>
      </c>
      <c r="I86" s="503" t="str">
        <f t="shared" si="5"/>
        <v>项</v>
      </c>
    </row>
    <row r="87" ht="36" customHeight="1" spans="1:9">
      <c r="A87" s="198" t="s">
        <v>2729</v>
      </c>
      <c r="B87" s="199" t="s">
        <v>2700</v>
      </c>
      <c r="C87" s="201"/>
      <c r="D87" s="201"/>
      <c r="E87" s="201"/>
      <c r="F87" s="517" t="str">
        <f t="shared" si="6"/>
        <v/>
      </c>
      <c r="G87" s="517" t="str">
        <f t="shared" si="7"/>
        <v/>
      </c>
      <c r="H87" s="518" t="str">
        <f t="shared" si="4"/>
        <v>否</v>
      </c>
      <c r="I87" s="503" t="str">
        <f t="shared" si="5"/>
        <v>项</v>
      </c>
    </row>
    <row r="88" s="179" customFormat="1" ht="36" customHeight="1" spans="1:9">
      <c r="A88" s="198" t="s">
        <v>2730</v>
      </c>
      <c r="B88" s="199" t="s">
        <v>2702</v>
      </c>
      <c r="C88" s="201"/>
      <c r="D88" s="201"/>
      <c r="E88" s="201"/>
      <c r="F88" s="517" t="str">
        <f t="shared" si="6"/>
        <v/>
      </c>
      <c r="G88" s="517" t="str">
        <f t="shared" si="7"/>
        <v/>
      </c>
      <c r="H88" s="518" t="str">
        <f t="shared" si="4"/>
        <v>否</v>
      </c>
      <c r="I88" s="503" t="str">
        <f t="shared" si="5"/>
        <v>项</v>
      </c>
    </row>
    <row r="89" s="180" customFormat="1" ht="36" customHeight="1" spans="1:9">
      <c r="A89" s="198" t="s">
        <v>2731</v>
      </c>
      <c r="B89" s="199" t="s">
        <v>2732</v>
      </c>
      <c r="C89" s="201"/>
      <c r="D89" s="201"/>
      <c r="E89" s="201"/>
      <c r="F89" s="517" t="str">
        <f t="shared" si="6"/>
        <v/>
      </c>
      <c r="G89" s="517" t="str">
        <f t="shared" si="7"/>
        <v/>
      </c>
      <c r="H89" s="518" t="str">
        <f t="shared" si="4"/>
        <v>否</v>
      </c>
      <c r="I89" s="503" t="str">
        <f t="shared" si="5"/>
        <v>项</v>
      </c>
    </row>
    <row r="90" s="180" customFormat="1" ht="38.1" customHeight="1" spans="1:9">
      <c r="A90" s="198" t="s">
        <v>2733</v>
      </c>
      <c r="B90" s="199" t="s">
        <v>2734</v>
      </c>
      <c r="C90" s="201">
        <f>SUM(C91:C92)</f>
        <v>0</v>
      </c>
      <c r="D90" s="201">
        <f>SUM(D91:D92)</f>
        <v>0</v>
      </c>
      <c r="E90" s="201"/>
      <c r="F90" s="517" t="str">
        <f t="shared" si="6"/>
        <v/>
      </c>
      <c r="G90" s="517" t="str">
        <f t="shared" si="7"/>
        <v/>
      </c>
      <c r="H90" s="518" t="str">
        <f t="shared" si="4"/>
        <v>否</v>
      </c>
      <c r="I90" s="503" t="str">
        <f t="shared" si="5"/>
        <v>款</v>
      </c>
    </row>
    <row r="91" s="180" customFormat="1" ht="36" customHeight="1" spans="1:9">
      <c r="A91" s="198" t="s">
        <v>2735</v>
      </c>
      <c r="B91" s="199" t="s">
        <v>2708</v>
      </c>
      <c r="C91" s="201"/>
      <c r="D91" s="201"/>
      <c r="E91" s="201"/>
      <c r="F91" s="517" t="str">
        <f t="shared" si="6"/>
        <v/>
      </c>
      <c r="G91" s="517" t="str">
        <f t="shared" si="7"/>
        <v/>
      </c>
      <c r="H91" s="518" t="str">
        <f t="shared" si="4"/>
        <v>否</v>
      </c>
      <c r="I91" s="503" t="str">
        <f t="shared" si="5"/>
        <v>项</v>
      </c>
    </row>
    <row r="92" ht="36" customHeight="1" spans="1:9">
      <c r="A92" s="198" t="s">
        <v>2736</v>
      </c>
      <c r="B92" s="199" t="s">
        <v>2737</v>
      </c>
      <c r="C92" s="201"/>
      <c r="D92" s="201"/>
      <c r="E92" s="201"/>
      <c r="F92" s="517" t="str">
        <f t="shared" si="6"/>
        <v/>
      </c>
      <c r="G92" s="517" t="str">
        <f t="shared" si="7"/>
        <v/>
      </c>
      <c r="H92" s="518" t="str">
        <f t="shared" si="4"/>
        <v>否</v>
      </c>
      <c r="I92" s="503" t="str">
        <f t="shared" si="5"/>
        <v>项</v>
      </c>
    </row>
    <row r="93" s="504" customFormat="1" ht="36" customHeight="1" spans="1:9">
      <c r="A93" s="198" t="s">
        <v>2738</v>
      </c>
      <c r="B93" s="199" t="s">
        <v>2739</v>
      </c>
      <c r="C93" s="201">
        <f>SUM(C94:C101)</f>
        <v>0</v>
      </c>
      <c r="D93" s="201">
        <f>SUM(D94:D101)</f>
        <v>0</v>
      </c>
      <c r="E93" s="201"/>
      <c r="F93" s="517" t="str">
        <f t="shared" si="6"/>
        <v/>
      </c>
      <c r="G93" s="517" t="str">
        <f t="shared" si="7"/>
        <v/>
      </c>
      <c r="H93" s="518" t="str">
        <f t="shared" si="4"/>
        <v>否</v>
      </c>
      <c r="I93" s="503" t="str">
        <f t="shared" si="5"/>
        <v>款</v>
      </c>
    </row>
    <row r="94" s="180" customFormat="1" ht="36" customHeight="1" spans="1:9">
      <c r="A94" s="198" t="s">
        <v>2740</v>
      </c>
      <c r="B94" s="199" t="s">
        <v>2656</v>
      </c>
      <c r="C94" s="201"/>
      <c r="D94" s="201"/>
      <c r="E94" s="201"/>
      <c r="F94" s="517" t="str">
        <f t="shared" si="6"/>
        <v/>
      </c>
      <c r="G94" s="517" t="str">
        <f t="shared" si="7"/>
        <v/>
      </c>
      <c r="H94" s="518" t="str">
        <f t="shared" si="4"/>
        <v>否</v>
      </c>
      <c r="I94" s="503" t="str">
        <f t="shared" si="5"/>
        <v>项</v>
      </c>
    </row>
    <row r="95" ht="36" customHeight="1" spans="1:9">
      <c r="A95" s="198" t="s">
        <v>2741</v>
      </c>
      <c r="B95" s="199" t="s">
        <v>2658</v>
      </c>
      <c r="C95" s="201"/>
      <c r="D95" s="201"/>
      <c r="E95" s="201"/>
      <c r="F95" s="517" t="str">
        <f t="shared" si="6"/>
        <v/>
      </c>
      <c r="G95" s="517" t="str">
        <f t="shared" si="7"/>
        <v/>
      </c>
      <c r="H95" s="518" t="str">
        <f t="shared" si="4"/>
        <v>否</v>
      </c>
      <c r="I95" s="503" t="str">
        <f t="shared" si="5"/>
        <v>项</v>
      </c>
    </row>
    <row r="96" s="180" customFormat="1" ht="36" customHeight="1" spans="1:9">
      <c r="A96" s="198" t="s">
        <v>2742</v>
      </c>
      <c r="B96" s="199" t="s">
        <v>2660</v>
      </c>
      <c r="C96" s="201"/>
      <c r="D96" s="201"/>
      <c r="E96" s="201"/>
      <c r="F96" s="517" t="str">
        <f t="shared" si="6"/>
        <v/>
      </c>
      <c r="G96" s="517" t="str">
        <f t="shared" si="7"/>
        <v/>
      </c>
      <c r="H96" s="518" t="str">
        <f t="shared" si="4"/>
        <v>否</v>
      </c>
      <c r="I96" s="503" t="str">
        <f t="shared" si="5"/>
        <v>项</v>
      </c>
    </row>
    <row r="97" s="180" customFormat="1" ht="36" customHeight="1" spans="1:9">
      <c r="A97" s="198" t="s">
        <v>2743</v>
      </c>
      <c r="B97" s="199" t="s">
        <v>2662</v>
      </c>
      <c r="C97" s="201"/>
      <c r="D97" s="201"/>
      <c r="E97" s="201"/>
      <c r="F97" s="517" t="str">
        <f t="shared" si="6"/>
        <v/>
      </c>
      <c r="G97" s="517" t="str">
        <f t="shared" si="7"/>
        <v/>
      </c>
      <c r="H97" s="518" t="str">
        <f t="shared" si="4"/>
        <v>否</v>
      </c>
      <c r="I97" s="503" t="str">
        <f t="shared" si="5"/>
        <v>项</v>
      </c>
    </row>
    <row r="98" s="180" customFormat="1" ht="36" customHeight="1" spans="1:9">
      <c r="A98" s="198" t="s">
        <v>2744</v>
      </c>
      <c r="B98" s="199" t="s">
        <v>2668</v>
      </c>
      <c r="C98" s="201"/>
      <c r="D98" s="201"/>
      <c r="E98" s="201"/>
      <c r="F98" s="517" t="str">
        <f t="shared" si="6"/>
        <v/>
      </c>
      <c r="G98" s="517" t="str">
        <f t="shared" si="7"/>
        <v/>
      </c>
      <c r="H98" s="518" t="str">
        <f t="shared" si="4"/>
        <v>否</v>
      </c>
      <c r="I98" s="503" t="str">
        <f t="shared" si="5"/>
        <v>项</v>
      </c>
    </row>
    <row r="99" s="180" customFormat="1" ht="38.1" customHeight="1" spans="1:9">
      <c r="A99" s="198" t="s">
        <v>2745</v>
      </c>
      <c r="B99" s="199" t="s">
        <v>2672</v>
      </c>
      <c r="C99" s="201"/>
      <c r="D99" s="201"/>
      <c r="E99" s="201"/>
      <c r="F99" s="517" t="str">
        <f t="shared" si="6"/>
        <v/>
      </c>
      <c r="G99" s="517" t="str">
        <f t="shared" si="7"/>
        <v/>
      </c>
      <c r="H99" s="518" t="str">
        <f t="shared" si="4"/>
        <v>否</v>
      </c>
      <c r="I99" s="503" t="str">
        <f t="shared" si="5"/>
        <v>项</v>
      </c>
    </row>
    <row r="100" ht="38.1" customHeight="1" spans="1:9">
      <c r="A100" s="198" t="s">
        <v>2746</v>
      </c>
      <c r="B100" s="199" t="s">
        <v>2674</v>
      </c>
      <c r="C100" s="201"/>
      <c r="D100" s="201"/>
      <c r="E100" s="201"/>
      <c r="F100" s="517" t="str">
        <f t="shared" si="6"/>
        <v/>
      </c>
      <c r="G100" s="517" t="str">
        <f t="shared" si="7"/>
        <v/>
      </c>
      <c r="H100" s="518" t="str">
        <f t="shared" si="4"/>
        <v>否</v>
      </c>
      <c r="I100" s="503" t="str">
        <f t="shared" si="5"/>
        <v>项</v>
      </c>
    </row>
    <row r="101" s="180" customFormat="1" ht="36" customHeight="1" spans="1:9">
      <c r="A101" s="198" t="s">
        <v>2747</v>
      </c>
      <c r="B101" s="199" t="s">
        <v>2748</v>
      </c>
      <c r="C101" s="201"/>
      <c r="D101" s="201"/>
      <c r="E101" s="201"/>
      <c r="F101" s="517" t="str">
        <f t="shared" si="6"/>
        <v/>
      </c>
      <c r="G101" s="517" t="str">
        <f t="shared" si="7"/>
        <v/>
      </c>
      <c r="H101" s="518" t="str">
        <f t="shared" si="4"/>
        <v>否</v>
      </c>
      <c r="I101" s="503" t="str">
        <f t="shared" si="5"/>
        <v>项</v>
      </c>
    </row>
    <row r="102" s="179" customFormat="1" ht="36" customHeight="1" spans="1:9">
      <c r="A102" s="349" t="s">
        <v>197</v>
      </c>
      <c r="B102" s="523" t="s">
        <v>2749</v>
      </c>
      <c r="C102" s="195">
        <f>SUM(C103,C108,C113,C118,C121,C126,C130,C134)</f>
        <v>3282</v>
      </c>
      <c r="D102" s="195">
        <f>SUM(D103,D108,D113,D118,D121,D126,D130,D134)</f>
        <v>932</v>
      </c>
      <c r="E102" s="195">
        <f>SUM(E103,E108,E113,E118,E121,E126,E130,E134)</f>
        <v>1202</v>
      </c>
      <c r="F102" s="517">
        <f t="shared" si="6"/>
        <v>-0.634</v>
      </c>
      <c r="G102" s="517">
        <f t="shared" si="7"/>
        <v>1.29</v>
      </c>
      <c r="H102" s="518" t="str">
        <f t="shared" si="4"/>
        <v>是</v>
      </c>
      <c r="I102" s="503" t="str">
        <f t="shared" si="5"/>
        <v>类</v>
      </c>
    </row>
    <row r="103" s="180" customFormat="1" ht="36" customHeight="1" spans="1:9">
      <c r="A103" s="198" t="s">
        <v>2750</v>
      </c>
      <c r="B103" s="199" t="s">
        <v>2751</v>
      </c>
      <c r="C103" s="201">
        <f>SUM(C104:C107)</f>
        <v>3282</v>
      </c>
      <c r="D103" s="201">
        <f>SUM(D104:D107)</f>
        <v>375</v>
      </c>
      <c r="E103" s="201">
        <f>SUM(E104:E107)</f>
        <v>841</v>
      </c>
      <c r="F103" s="517">
        <f t="shared" si="6"/>
        <v>-0.744</v>
      </c>
      <c r="G103" s="517">
        <f t="shared" si="7"/>
        <v>2.243</v>
      </c>
      <c r="H103" s="518" t="str">
        <f t="shared" si="4"/>
        <v>是</v>
      </c>
      <c r="I103" s="503" t="str">
        <f t="shared" si="5"/>
        <v>款</v>
      </c>
    </row>
    <row r="104" s="180" customFormat="1" ht="36" customHeight="1" spans="1:9">
      <c r="A104" s="198" t="s">
        <v>2752</v>
      </c>
      <c r="B104" s="199" t="s">
        <v>2626</v>
      </c>
      <c r="C104" s="330">
        <v>2331</v>
      </c>
      <c r="D104" s="522">
        <v>375</v>
      </c>
      <c r="E104" s="521">
        <v>813</v>
      </c>
      <c r="F104" s="517">
        <f t="shared" si="6"/>
        <v>-0.651</v>
      </c>
      <c r="G104" s="517">
        <f t="shared" si="7"/>
        <v>2.168</v>
      </c>
      <c r="H104" s="518" t="str">
        <f t="shared" si="4"/>
        <v>是</v>
      </c>
      <c r="I104" s="503" t="str">
        <f t="shared" si="5"/>
        <v>项</v>
      </c>
    </row>
    <row r="105" ht="36" customHeight="1" spans="1:9">
      <c r="A105" s="198" t="s">
        <v>2753</v>
      </c>
      <c r="B105" s="199" t="s">
        <v>2754</v>
      </c>
      <c r="C105" s="330">
        <v>0</v>
      </c>
      <c r="D105" s="203">
        <v>0</v>
      </c>
      <c r="E105" s="521"/>
      <c r="F105" s="517" t="str">
        <f t="shared" si="6"/>
        <v/>
      </c>
      <c r="G105" s="517" t="str">
        <f t="shared" si="7"/>
        <v/>
      </c>
      <c r="H105" s="518" t="str">
        <f t="shared" si="4"/>
        <v>否</v>
      </c>
      <c r="I105" s="503" t="str">
        <f t="shared" si="5"/>
        <v>项</v>
      </c>
    </row>
    <row r="106" s="180" customFormat="1" ht="36" customHeight="1" spans="1:9">
      <c r="A106" s="198" t="s">
        <v>2755</v>
      </c>
      <c r="B106" s="199" t="s">
        <v>2756</v>
      </c>
      <c r="C106" s="330">
        <v>0</v>
      </c>
      <c r="D106" s="203">
        <v>0</v>
      </c>
      <c r="E106" s="521"/>
      <c r="F106" s="517" t="str">
        <f t="shared" si="6"/>
        <v/>
      </c>
      <c r="G106" s="517" t="str">
        <f t="shared" si="7"/>
        <v/>
      </c>
      <c r="H106" s="518" t="str">
        <f t="shared" si="4"/>
        <v>否</v>
      </c>
      <c r="I106" s="503" t="str">
        <f t="shared" si="5"/>
        <v>项</v>
      </c>
    </row>
    <row r="107" s="180" customFormat="1" ht="36" customHeight="1" spans="1:9">
      <c r="A107" s="198" t="s">
        <v>2757</v>
      </c>
      <c r="B107" s="199" t="s">
        <v>2758</v>
      </c>
      <c r="C107" s="330">
        <v>951</v>
      </c>
      <c r="D107" s="203"/>
      <c r="E107" s="521">
        <v>28</v>
      </c>
      <c r="F107" s="517">
        <f t="shared" si="6"/>
        <v>-0.971</v>
      </c>
      <c r="G107" s="517" t="str">
        <f t="shared" si="7"/>
        <v/>
      </c>
      <c r="H107" s="518" t="str">
        <f t="shared" si="4"/>
        <v>是</v>
      </c>
      <c r="I107" s="503" t="str">
        <f t="shared" si="5"/>
        <v>项</v>
      </c>
    </row>
    <row r="108" s="180" customFormat="1" ht="36" customHeight="1" spans="1:9">
      <c r="A108" s="198" t="s">
        <v>2759</v>
      </c>
      <c r="B108" s="199" t="s">
        <v>2760</v>
      </c>
      <c r="C108" s="201">
        <f>SUM(C109:C112)</f>
        <v>0</v>
      </c>
      <c r="D108" s="201">
        <f>SUM(D109:D112)</f>
        <v>0</v>
      </c>
      <c r="E108" s="201"/>
      <c r="F108" s="517" t="str">
        <f t="shared" si="6"/>
        <v/>
      </c>
      <c r="G108" s="517" t="str">
        <f t="shared" si="7"/>
        <v/>
      </c>
      <c r="H108" s="518" t="str">
        <f t="shared" si="4"/>
        <v>否</v>
      </c>
      <c r="I108" s="503" t="str">
        <f t="shared" si="5"/>
        <v>款</v>
      </c>
    </row>
    <row r="109" s="179" customFormat="1" ht="36" customHeight="1" spans="1:9">
      <c r="A109" s="198" t="s">
        <v>2761</v>
      </c>
      <c r="B109" s="199" t="s">
        <v>2626</v>
      </c>
      <c r="C109" s="201"/>
      <c r="D109" s="201"/>
      <c r="E109" s="201"/>
      <c r="F109" s="517" t="str">
        <f t="shared" si="6"/>
        <v/>
      </c>
      <c r="G109" s="517" t="str">
        <f t="shared" si="7"/>
        <v/>
      </c>
      <c r="H109" s="518" t="str">
        <f t="shared" si="4"/>
        <v>否</v>
      </c>
      <c r="I109" s="503" t="str">
        <f t="shared" si="5"/>
        <v>项</v>
      </c>
    </row>
    <row r="110" ht="38.1" customHeight="1" spans="1:9">
      <c r="A110" s="198" t="s">
        <v>2762</v>
      </c>
      <c r="B110" s="199" t="s">
        <v>2754</v>
      </c>
      <c r="C110" s="201"/>
      <c r="D110" s="201"/>
      <c r="E110" s="201"/>
      <c r="F110" s="517" t="str">
        <f t="shared" si="6"/>
        <v/>
      </c>
      <c r="G110" s="517" t="str">
        <f t="shared" si="7"/>
        <v/>
      </c>
      <c r="H110" s="518" t="str">
        <f t="shared" si="4"/>
        <v>否</v>
      </c>
      <c r="I110" s="503" t="str">
        <f t="shared" si="5"/>
        <v>项</v>
      </c>
    </row>
    <row r="111" s="180" customFormat="1" ht="36" customHeight="1" spans="1:9">
      <c r="A111" s="198" t="s">
        <v>2763</v>
      </c>
      <c r="B111" s="199" t="s">
        <v>2764</v>
      </c>
      <c r="C111" s="201"/>
      <c r="D111" s="201"/>
      <c r="E111" s="201"/>
      <c r="F111" s="517" t="str">
        <f t="shared" si="6"/>
        <v/>
      </c>
      <c r="G111" s="517" t="str">
        <f t="shared" si="7"/>
        <v/>
      </c>
      <c r="H111" s="518" t="str">
        <f t="shared" si="4"/>
        <v>否</v>
      </c>
      <c r="I111" s="503" t="str">
        <f t="shared" si="5"/>
        <v>项</v>
      </c>
    </row>
    <row r="112" s="180" customFormat="1" ht="36" customHeight="1" spans="1:9">
      <c r="A112" s="198" t="s">
        <v>2765</v>
      </c>
      <c r="B112" s="199" t="s">
        <v>2766</v>
      </c>
      <c r="C112" s="201"/>
      <c r="D112" s="201"/>
      <c r="E112" s="201"/>
      <c r="F112" s="517" t="str">
        <f t="shared" si="6"/>
        <v/>
      </c>
      <c r="G112" s="517" t="str">
        <f t="shared" si="7"/>
        <v/>
      </c>
      <c r="H112" s="518" t="str">
        <f t="shared" si="4"/>
        <v>否</v>
      </c>
      <c r="I112" s="503" t="str">
        <f t="shared" si="5"/>
        <v>项</v>
      </c>
    </row>
    <row r="113" s="180" customFormat="1" ht="36" customHeight="1" spans="1:9">
      <c r="A113" s="198" t="s">
        <v>2767</v>
      </c>
      <c r="B113" s="199" t="s">
        <v>2768</v>
      </c>
      <c r="C113" s="201">
        <f>SUM(C114:C117)</f>
        <v>0</v>
      </c>
      <c r="D113" s="201">
        <f>SUM(D114:D117)</f>
        <v>0</v>
      </c>
      <c r="E113" s="201"/>
      <c r="F113" s="517" t="str">
        <f t="shared" si="6"/>
        <v/>
      </c>
      <c r="G113" s="517" t="str">
        <f t="shared" si="7"/>
        <v/>
      </c>
      <c r="H113" s="518" t="str">
        <f t="shared" si="4"/>
        <v>否</v>
      </c>
      <c r="I113" s="503" t="str">
        <f t="shared" si="5"/>
        <v>款</v>
      </c>
    </row>
    <row r="114" s="180" customFormat="1" ht="36" customHeight="1" spans="1:9">
      <c r="A114" s="198" t="s">
        <v>2769</v>
      </c>
      <c r="B114" s="199" t="s">
        <v>2770</v>
      </c>
      <c r="C114" s="201"/>
      <c r="D114" s="201"/>
      <c r="E114" s="201"/>
      <c r="F114" s="517" t="str">
        <f t="shared" si="6"/>
        <v/>
      </c>
      <c r="G114" s="517" t="str">
        <f t="shared" si="7"/>
        <v/>
      </c>
      <c r="H114" s="518" t="str">
        <f t="shared" si="4"/>
        <v>否</v>
      </c>
      <c r="I114" s="503" t="str">
        <f t="shared" si="5"/>
        <v>项</v>
      </c>
    </row>
    <row r="115" s="180" customFormat="1" ht="36" customHeight="1" spans="1:9">
      <c r="A115" s="198" t="s">
        <v>2771</v>
      </c>
      <c r="B115" s="199" t="s">
        <v>2772</v>
      </c>
      <c r="C115" s="201"/>
      <c r="D115" s="201"/>
      <c r="E115" s="201"/>
      <c r="F115" s="517" t="str">
        <f t="shared" si="6"/>
        <v/>
      </c>
      <c r="G115" s="517" t="str">
        <f t="shared" si="7"/>
        <v/>
      </c>
      <c r="H115" s="518" t="str">
        <f t="shared" si="4"/>
        <v>否</v>
      </c>
      <c r="I115" s="503" t="str">
        <f t="shared" si="5"/>
        <v>项</v>
      </c>
    </row>
    <row r="116" s="180" customFormat="1" ht="36" customHeight="1" spans="1:9">
      <c r="A116" s="198" t="s">
        <v>2773</v>
      </c>
      <c r="B116" s="199" t="s">
        <v>2774</v>
      </c>
      <c r="C116" s="201"/>
      <c r="D116" s="201"/>
      <c r="E116" s="201"/>
      <c r="F116" s="517" t="str">
        <f t="shared" si="6"/>
        <v/>
      </c>
      <c r="G116" s="517" t="str">
        <f t="shared" si="7"/>
        <v/>
      </c>
      <c r="H116" s="518" t="str">
        <f t="shared" si="4"/>
        <v>否</v>
      </c>
      <c r="I116" s="503" t="str">
        <f t="shared" si="5"/>
        <v>项</v>
      </c>
    </row>
    <row r="117" s="180" customFormat="1" ht="36" customHeight="1" spans="1:9">
      <c r="A117" s="198" t="s">
        <v>2775</v>
      </c>
      <c r="B117" s="199" t="s">
        <v>2776</v>
      </c>
      <c r="C117" s="201"/>
      <c r="D117" s="201"/>
      <c r="E117" s="201"/>
      <c r="F117" s="517" t="str">
        <f t="shared" si="6"/>
        <v/>
      </c>
      <c r="G117" s="517" t="str">
        <f t="shared" si="7"/>
        <v/>
      </c>
      <c r="H117" s="518" t="str">
        <f t="shared" si="4"/>
        <v>否</v>
      </c>
      <c r="I117" s="503" t="str">
        <f t="shared" si="5"/>
        <v>项</v>
      </c>
    </row>
    <row r="118" s="179" customFormat="1" ht="36" customHeight="1" spans="1:9">
      <c r="A118" s="220">
        <v>21370</v>
      </c>
      <c r="B118" s="199" t="s">
        <v>2777</v>
      </c>
      <c r="C118" s="201">
        <f>SUM(C119:C120)</f>
        <v>0</v>
      </c>
      <c r="D118" s="201">
        <f>SUM(D119:D120)</f>
        <v>0</v>
      </c>
      <c r="E118" s="201"/>
      <c r="F118" s="517" t="str">
        <f t="shared" si="6"/>
        <v/>
      </c>
      <c r="G118" s="517" t="str">
        <f t="shared" si="7"/>
        <v/>
      </c>
      <c r="H118" s="518" t="str">
        <f t="shared" si="4"/>
        <v>否</v>
      </c>
      <c r="I118" s="503" t="str">
        <f t="shared" si="5"/>
        <v>款</v>
      </c>
    </row>
    <row r="119" s="504" customFormat="1" ht="36" customHeight="1" spans="1:9">
      <c r="A119" s="220">
        <v>2137001</v>
      </c>
      <c r="B119" s="199" t="s">
        <v>2626</v>
      </c>
      <c r="C119" s="201"/>
      <c r="D119" s="201"/>
      <c r="E119" s="201"/>
      <c r="F119" s="517" t="str">
        <f t="shared" si="6"/>
        <v/>
      </c>
      <c r="G119" s="517" t="str">
        <f t="shared" si="7"/>
        <v/>
      </c>
      <c r="H119" s="518" t="str">
        <f t="shared" si="4"/>
        <v>否</v>
      </c>
      <c r="I119" s="503" t="str">
        <f t="shared" si="5"/>
        <v>项</v>
      </c>
    </row>
    <row r="120" s="180" customFormat="1" ht="36" customHeight="1" spans="1:9">
      <c r="A120" s="220">
        <v>2137099</v>
      </c>
      <c r="B120" s="199" t="s">
        <v>2778</v>
      </c>
      <c r="C120" s="201"/>
      <c r="D120" s="201"/>
      <c r="E120" s="201"/>
      <c r="F120" s="517" t="str">
        <f t="shared" si="6"/>
        <v/>
      </c>
      <c r="G120" s="517" t="str">
        <f t="shared" si="7"/>
        <v/>
      </c>
      <c r="H120" s="518" t="str">
        <f t="shared" si="4"/>
        <v>否</v>
      </c>
      <c r="I120" s="503" t="str">
        <f t="shared" si="5"/>
        <v>项</v>
      </c>
    </row>
    <row r="121" s="180" customFormat="1" ht="36" customHeight="1" spans="1:9">
      <c r="A121" s="220">
        <v>21371</v>
      </c>
      <c r="B121" s="199" t="s">
        <v>2779</v>
      </c>
      <c r="C121" s="201">
        <f>SUM(C122:C125)</f>
        <v>0</v>
      </c>
      <c r="D121" s="201">
        <f>SUM(D122:D125)</f>
        <v>0</v>
      </c>
      <c r="E121" s="201"/>
      <c r="F121" s="517" t="str">
        <f t="shared" si="6"/>
        <v/>
      </c>
      <c r="G121" s="517" t="str">
        <f t="shared" si="7"/>
        <v/>
      </c>
      <c r="H121" s="518" t="str">
        <f t="shared" si="4"/>
        <v>否</v>
      </c>
      <c r="I121" s="503" t="str">
        <f t="shared" si="5"/>
        <v>款</v>
      </c>
    </row>
    <row r="122" s="180" customFormat="1" ht="36" customHeight="1" spans="1:9">
      <c r="A122" s="220">
        <v>2137101</v>
      </c>
      <c r="B122" s="199" t="s">
        <v>2770</v>
      </c>
      <c r="C122" s="201"/>
      <c r="D122" s="201"/>
      <c r="E122" s="201"/>
      <c r="F122" s="517" t="str">
        <f t="shared" si="6"/>
        <v/>
      </c>
      <c r="G122" s="517" t="str">
        <f t="shared" si="7"/>
        <v/>
      </c>
      <c r="H122" s="518" t="str">
        <f t="shared" si="4"/>
        <v>否</v>
      </c>
      <c r="I122" s="503" t="str">
        <f t="shared" si="5"/>
        <v>项</v>
      </c>
    </row>
    <row r="123" s="180" customFormat="1" ht="38.1" customHeight="1" spans="1:9">
      <c r="A123" s="220">
        <v>2137102</v>
      </c>
      <c r="B123" s="199" t="s">
        <v>2780</v>
      </c>
      <c r="C123" s="201"/>
      <c r="D123" s="201"/>
      <c r="E123" s="201"/>
      <c r="F123" s="517" t="str">
        <f t="shared" si="6"/>
        <v/>
      </c>
      <c r="G123" s="517" t="str">
        <f t="shared" si="7"/>
        <v/>
      </c>
      <c r="H123" s="518" t="str">
        <f t="shared" si="4"/>
        <v>否</v>
      </c>
      <c r="I123" s="503" t="str">
        <f t="shared" si="5"/>
        <v>项</v>
      </c>
    </row>
    <row r="124" s="180" customFormat="1" ht="36" customHeight="1" spans="1:9">
      <c r="A124" s="220">
        <v>2137103</v>
      </c>
      <c r="B124" s="199" t="s">
        <v>2774</v>
      </c>
      <c r="C124" s="201"/>
      <c r="D124" s="201"/>
      <c r="E124" s="201"/>
      <c r="F124" s="517" t="str">
        <f t="shared" si="6"/>
        <v/>
      </c>
      <c r="G124" s="517" t="str">
        <f t="shared" si="7"/>
        <v/>
      </c>
      <c r="H124" s="518" t="str">
        <f t="shared" si="4"/>
        <v>否</v>
      </c>
      <c r="I124" s="503" t="str">
        <f t="shared" si="5"/>
        <v>项</v>
      </c>
    </row>
    <row r="125" s="180" customFormat="1" ht="36" customHeight="1" spans="1:9">
      <c r="A125" s="220">
        <v>2137199</v>
      </c>
      <c r="B125" s="199" t="s">
        <v>2781</v>
      </c>
      <c r="C125" s="201"/>
      <c r="D125" s="201"/>
      <c r="E125" s="201"/>
      <c r="F125" s="517" t="str">
        <f t="shared" si="6"/>
        <v/>
      </c>
      <c r="G125" s="517" t="str">
        <f t="shared" si="7"/>
        <v/>
      </c>
      <c r="H125" s="518" t="str">
        <f t="shared" si="4"/>
        <v>否</v>
      </c>
      <c r="I125" s="503" t="str">
        <f t="shared" si="5"/>
        <v>项</v>
      </c>
    </row>
    <row r="126" s="180" customFormat="1" ht="36" customHeight="1" spans="1:9">
      <c r="A126" s="220" t="s">
        <v>2782</v>
      </c>
      <c r="B126" s="199" t="s">
        <v>2783</v>
      </c>
      <c r="C126" s="201">
        <f>SUM(C127:C128)</f>
        <v>0</v>
      </c>
      <c r="D126" s="201">
        <f>SUM(D127:D128)</f>
        <v>360</v>
      </c>
      <c r="E126" s="201">
        <f>SUM(E127:E128)</f>
        <v>361</v>
      </c>
      <c r="F126" s="517" t="str">
        <f t="shared" si="6"/>
        <v/>
      </c>
      <c r="G126" s="517">
        <f t="shared" si="7"/>
        <v>1.003</v>
      </c>
      <c r="H126" s="518"/>
      <c r="I126" s="503"/>
    </row>
    <row r="127" s="504" customFormat="1" ht="36" customHeight="1" spans="1:9">
      <c r="A127" s="220">
        <v>2137201</v>
      </c>
      <c r="B127" s="199" t="s">
        <v>2784</v>
      </c>
      <c r="C127" s="195"/>
      <c r="D127" s="522">
        <v>259</v>
      </c>
      <c r="E127" s="521">
        <v>298</v>
      </c>
      <c r="F127" s="517" t="str">
        <f t="shared" si="6"/>
        <v/>
      </c>
      <c r="G127" s="517">
        <f t="shared" si="7"/>
        <v>1.151</v>
      </c>
      <c r="H127" s="518"/>
      <c r="I127" s="503"/>
    </row>
    <row r="128" s="504" customFormat="1" ht="36" customHeight="1" spans="1:9">
      <c r="A128" s="220" t="s">
        <v>2785</v>
      </c>
      <c r="B128" s="199" t="s">
        <v>2786</v>
      </c>
      <c r="C128" s="195"/>
      <c r="D128" s="522">
        <v>101</v>
      </c>
      <c r="E128" s="521">
        <v>63</v>
      </c>
      <c r="F128" s="517" t="str">
        <f t="shared" si="6"/>
        <v/>
      </c>
      <c r="G128" s="517">
        <f t="shared" si="7"/>
        <v>0.624</v>
      </c>
      <c r="H128" s="518"/>
      <c r="I128" s="503"/>
    </row>
    <row r="129" s="504" customFormat="1" ht="36" customHeight="1" spans="1:9">
      <c r="A129" s="220">
        <v>2137299</v>
      </c>
      <c r="B129" s="199" t="s">
        <v>2787</v>
      </c>
      <c r="C129" s="195"/>
      <c r="D129" s="201"/>
      <c r="E129" s="195"/>
      <c r="F129" s="517" t="str">
        <f t="shared" si="6"/>
        <v/>
      </c>
      <c r="G129" s="517" t="str">
        <f t="shared" si="7"/>
        <v/>
      </c>
      <c r="H129" s="518"/>
      <c r="I129" s="503"/>
    </row>
    <row r="130" s="504" customFormat="1" ht="36" customHeight="1" spans="1:9">
      <c r="A130" s="220">
        <v>21373</v>
      </c>
      <c r="B130" s="199" t="s">
        <v>2788</v>
      </c>
      <c r="C130" s="195">
        <f>SUM(C131:C136)</f>
        <v>0</v>
      </c>
      <c r="D130" s="195">
        <f>SUM(D131:D136)</f>
        <v>197</v>
      </c>
      <c r="E130" s="195">
        <f>SUM(E131:E136)</f>
        <v>0</v>
      </c>
      <c r="F130" s="517" t="str">
        <f t="shared" si="6"/>
        <v/>
      </c>
      <c r="G130" s="517">
        <f t="shared" si="7"/>
        <v>0</v>
      </c>
      <c r="H130" s="518"/>
      <c r="I130" s="503"/>
    </row>
    <row r="131" s="504" customFormat="1" ht="36" customHeight="1" spans="1:9">
      <c r="A131" s="220">
        <v>2137301</v>
      </c>
      <c r="B131" s="199" t="s">
        <v>2784</v>
      </c>
      <c r="C131" s="195"/>
      <c r="D131" s="201">
        <v>162</v>
      </c>
      <c r="E131" s="195"/>
      <c r="F131" s="517" t="str">
        <f t="shared" si="6"/>
        <v/>
      </c>
      <c r="G131" s="517">
        <f t="shared" si="7"/>
        <v>0</v>
      </c>
      <c r="H131" s="518"/>
      <c r="I131" s="503"/>
    </row>
    <row r="132" s="504" customFormat="1" ht="36" customHeight="1" spans="1:9">
      <c r="A132" s="220">
        <v>2137302</v>
      </c>
      <c r="B132" s="199" t="s">
        <v>2786</v>
      </c>
      <c r="C132" s="195"/>
      <c r="D132" s="195">
        <v>35</v>
      </c>
      <c r="E132" s="195"/>
      <c r="F132" s="517" t="str">
        <f t="shared" si="6"/>
        <v/>
      </c>
      <c r="G132" s="517">
        <f t="shared" si="7"/>
        <v>0</v>
      </c>
      <c r="H132" s="518"/>
      <c r="I132" s="503"/>
    </row>
    <row r="133" s="504" customFormat="1" ht="36" customHeight="1" spans="1:9">
      <c r="A133" s="220">
        <v>2137399</v>
      </c>
      <c r="B133" s="199" t="s">
        <v>2789</v>
      </c>
      <c r="C133" s="195"/>
      <c r="D133" s="201"/>
      <c r="E133" s="195"/>
      <c r="F133" s="517" t="str">
        <f t="shared" si="6"/>
        <v/>
      </c>
      <c r="G133" s="517" t="str">
        <f t="shared" si="7"/>
        <v/>
      </c>
      <c r="H133" s="518"/>
      <c r="I133" s="503"/>
    </row>
    <row r="134" s="504" customFormat="1" ht="36" customHeight="1" spans="1:9">
      <c r="A134" s="220">
        <v>21374</v>
      </c>
      <c r="B134" s="199" t="s">
        <v>2790</v>
      </c>
      <c r="C134" s="195"/>
      <c r="D134" s="201"/>
      <c r="E134" s="195"/>
      <c r="F134" s="517" t="str">
        <f t="shared" ref="F134:F197" si="8">IF(C134&lt;&gt;0,E134/C134-1,"")</f>
        <v/>
      </c>
      <c r="G134" s="517" t="str">
        <f t="shared" ref="G134:G197" si="9">IF(D134&lt;&gt;0,E134/D134,"")</f>
        <v/>
      </c>
      <c r="H134" s="518"/>
      <c r="I134" s="503"/>
    </row>
    <row r="135" s="504" customFormat="1" ht="36" customHeight="1" spans="1:9">
      <c r="A135" s="220">
        <v>2137401</v>
      </c>
      <c r="B135" s="199" t="s">
        <v>2786</v>
      </c>
      <c r="C135" s="195"/>
      <c r="D135" s="201"/>
      <c r="E135" s="195"/>
      <c r="F135" s="517" t="str">
        <f t="shared" si="8"/>
        <v/>
      </c>
      <c r="G135" s="517" t="str">
        <f t="shared" si="9"/>
        <v/>
      </c>
      <c r="H135" s="518"/>
      <c r="I135" s="503"/>
    </row>
    <row r="136" s="504" customFormat="1" ht="36" customHeight="1" spans="1:9">
      <c r="A136" s="220">
        <v>2137499</v>
      </c>
      <c r="B136" s="199" t="s">
        <v>2791</v>
      </c>
      <c r="C136" s="195"/>
      <c r="D136" s="201"/>
      <c r="E136" s="195"/>
      <c r="F136" s="517" t="str">
        <f t="shared" si="8"/>
        <v/>
      </c>
      <c r="G136" s="517" t="str">
        <f t="shared" si="9"/>
        <v/>
      </c>
      <c r="H136" s="518"/>
      <c r="I136" s="503"/>
    </row>
    <row r="137" s="504" customFormat="1" ht="36" customHeight="1" spans="1:9">
      <c r="A137" s="192" t="s">
        <v>199</v>
      </c>
      <c r="B137" s="193" t="s">
        <v>2792</v>
      </c>
      <c r="C137" s="195">
        <f>SUM(C138,C143,C148,C153,C162,C169,C178,C181,C184:C185)</f>
        <v>0</v>
      </c>
      <c r="D137" s="201">
        <f>SUM(D138:D141)</f>
        <v>0</v>
      </c>
      <c r="E137" s="195"/>
      <c r="F137" s="517" t="str">
        <f t="shared" si="8"/>
        <v/>
      </c>
      <c r="G137" s="517" t="str">
        <f t="shared" si="9"/>
        <v/>
      </c>
      <c r="H137" s="518" t="str">
        <f t="shared" ref="H137:H143" si="10">IF(LEN(A137)=3,"是",IF(B137&lt;&gt;"",IF(SUM(C137:E137)&lt;&gt;0,"是","否"),"是"))</f>
        <v>是</v>
      </c>
      <c r="I137" s="503" t="str">
        <f t="shared" ref="I137:I143" si="11">IF(LEN(A137)=3,"类",IF(LEN(A137)=5,"款","项"))</f>
        <v>类</v>
      </c>
    </row>
    <row r="138" s="180" customFormat="1" ht="36" customHeight="1" spans="1:9">
      <c r="A138" s="198" t="s">
        <v>2793</v>
      </c>
      <c r="B138" s="199" t="s">
        <v>2794</v>
      </c>
      <c r="C138" s="201">
        <f>SUM(C139:C142)</f>
        <v>0</v>
      </c>
      <c r="D138" s="201"/>
      <c r="E138" s="201"/>
      <c r="F138" s="517" t="str">
        <f t="shared" si="8"/>
        <v/>
      </c>
      <c r="G138" s="517" t="str">
        <f t="shared" si="9"/>
        <v/>
      </c>
      <c r="H138" s="518" t="str">
        <f t="shared" si="10"/>
        <v>否</v>
      </c>
      <c r="I138" s="503" t="str">
        <f t="shared" si="11"/>
        <v>款</v>
      </c>
    </row>
    <row r="139" s="180" customFormat="1" ht="36" customHeight="1" spans="1:9">
      <c r="A139" s="198" t="s">
        <v>2795</v>
      </c>
      <c r="B139" s="199" t="s">
        <v>2796</v>
      </c>
      <c r="C139" s="201"/>
      <c r="D139" s="201"/>
      <c r="E139" s="201"/>
      <c r="F139" s="517" t="str">
        <f t="shared" si="8"/>
        <v/>
      </c>
      <c r="G139" s="517" t="str">
        <f t="shared" si="9"/>
        <v/>
      </c>
      <c r="H139" s="518" t="str">
        <f t="shared" si="10"/>
        <v>否</v>
      </c>
      <c r="I139" s="503" t="str">
        <f t="shared" si="11"/>
        <v>项</v>
      </c>
    </row>
    <row r="140" s="179" customFormat="1" ht="36" customHeight="1" spans="1:9">
      <c r="A140" s="198" t="s">
        <v>2797</v>
      </c>
      <c r="B140" s="199" t="s">
        <v>2798</v>
      </c>
      <c r="C140" s="201"/>
      <c r="D140" s="201"/>
      <c r="E140" s="201"/>
      <c r="F140" s="517" t="str">
        <f t="shared" si="8"/>
        <v/>
      </c>
      <c r="G140" s="517" t="str">
        <f t="shared" si="9"/>
        <v/>
      </c>
      <c r="H140" s="518" t="str">
        <f t="shared" si="10"/>
        <v>否</v>
      </c>
      <c r="I140" s="503" t="str">
        <f t="shared" si="11"/>
        <v>项</v>
      </c>
    </row>
    <row r="141" s="179" customFormat="1" ht="36" customHeight="1" spans="1:9">
      <c r="A141" s="198" t="s">
        <v>2799</v>
      </c>
      <c r="B141" s="199" t="s">
        <v>2800</v>
      </c>
      <c r="C141" s="201"/>
      <c r="D141" s="201"/>
      <c r="E141" s="201"/>
      <c r="F141" s="517" t="str">
        <f t="shared" si="8"/>
        <v/>
      </c>
      <c r="G141" s="517" t="str">
        <f t="shared" si="9"/>
        <v/>
      </c>
      <c r="H141" s="518" t="str">
        <f t="shared" si="10"/>
        <v>否</v>
      </c>
      <c r="I141" s="503" t="str">
        <f t="shared" si="11"/>
        <v>项</v>
      </c>
    </row>
    <row r="142" s="180" customFormat="1" ht="36" customHeight="1" spans="1:9">
      <c r="A142" s="198" t="s">
        <v>2801</v>
      </c>
      <c r="B142" s="199" t="s">
        <v>2802</v>
      </c>
      <c r="C142" s="201"/>
      <c r="D142" s="201">
        <f>SUM(D143:D150)</f>
        <v>0</v>
      </c>
      <c r="E142" s="201"/>
      <c r="F142" s="517" t="str">
        <f t="shared" si="8"/>
        <v/>
      </c>
      <c r="G142" s="517" t="str">
        <f t="shared" si="9"/>
        <v/>
      </c>
      <c r="H142" s="518" t="str">
        <f t="shared" si="10"/>
        <v>否</v>
      </c>
      <c r="I142" s="503" t="str">
        <f t="shared" si="11"/>
        <v>项</v>
      </c>
    </row>
    <row r="143" s="180" customFormat="1" ht="36" customHeight="1" spans="1:9">
      <c r="A143" s="198" t="s">
        <v>2803</v>
      </c>
      <c r="B143" s="199" t="s">
        <v>2804</v>
      </c>
      <c r="C143" s="201">
        <f>SUM(C144:C147)</f>
        <v>0</v>
      </c>
      <c r="D143" s="201"/>
      <c r="E143" s="201"/>
      <c r="F143" s="517" t="str">
        <f t="shared" si="8"/>
        <v/>
      </c>
      <c r="G143" s="517" t="str">
        <f t="shared" si="9"/>
        <v/>
      </c>
      <c r="H143" s="518" t="str">
        <f t="shared" si="10"/>
        <v>否</v>
      </c>
      <c r="I143" s="503" t="str">
        <f t="shared" si="11"/>
        <v>款</v>
      </c>
    </row>
    <row r="144" s="180" customFormat="1" ht="36" customHeight="1" spans="1:9">
      <c r="A144" s="198" t="s">
        <v>2805</v>
      </c>
      <c r="B144" s="199" t="s">
        <v>2800</v>
      </c>
      <c r="C144" s="201"/>
      <c r="D144" s="201"/>
      <c r="E144" s="201"/>
      <c r="F144" s="517" t="str">
        <f t="shared" si="8"/>
        <v/>
      </c>
      <c r="G144" s="517" t="str">
        <f t="shared" si="9"/>
        <v/>
      </c>
      <c r="H144" s="518" t="str">
        <f t="shared" ref="H144:H207" si="12">IF(LEN(A144)=3,"是",IF(B144&lt;&gt;"",IF(SUM(C144:E144)&lt;&gt;0,"是","否"),"是"))</f>
        <v>否</v>
      </c>
      <c r="I144" s="503" t="str">
        <f t="shared" ref="I144:I207" si="13">IF(LEN(A144)=3,"类",IF(LEN(A144)=5,"款","项"))</f>
        <v>项</v>
      </c>
    </row>
    <row r="145" s="180" customFormat="1" ht="38.1" customHeight="1" spans="1:9">
      <c r="A145" s="198" t="s">
        <v>2806</v>
      </c>
      <c r="B145" s="199" t="s">
        <v>2807</v>
      </c>
      <c r="C145" s="201"/>
      <c r="D145" s="201"/>
      <c r="E145" s="201"/>
      <c r="F145" s="517" t="str">
        <f t="shared" si="8"/>
        <v/>
      </c>
      <c r="G145" s="517" t="str">
        <f t="shared" si="9"/>
        <v/>
      </c>
      <c r="H145" s="518" t="str">
        <f t="shared" si="12"/>
        <v>否</v>
      </c>
      <c r="I145" s="503" t="str">
        <f t="shared" si="13"/>
        <v>项</v>
      </c>
    </row>
    <row r="146" ht="36" customHeight="1" spans="1:9">
      <c r="A146" s="198" t="s">
        <v>2808</v>
      </c>
      <c r="B146" s="199" t="s">
        <v>2809</v>
      </c>
      <c r="C146" s="201"/>
      <c r="D146" s="201"/>
      <c r="E146" s="201"/>
      <c r="F146" s="517" t="str">
        <f t="shared" si="8"/>
        <v/>
      </c>
      <c r="G146" s="517" t="str">
        <f t="shared" si="9"/>
        <v/>
      </c>
      <c r="H146" s="518" t="str">
        <f t="shared" si="12"/>
        <v>否</v>
      </c>
      <c r="I146" s="503" t="str">
        <f t="shared" si="13"/>
        <v>项</v>
      </c>
    </row>
    <row r="147" s="504" customFormat="1" ht="36" customHeight="1" spans="1:9">
      <c r="A147" s="198" t="s">
        <v>2810</v>
      </c>
      <c r="B147" s="199" t="s">
        <v>2811</v>
      </c>
      <c r="C147" s="201"/>
      <c r="D147" s="201"/>
      <c r="E147" s="201"/>
      <c r="F147" s="517" t="str">
        <f t="shared" si="8"/>
        <v/>
      </c>
      <c r="G147" s="517" t="str">
        <f t="shared" si="9"/>
        <v/>
      </c>
      <c r="H147" s="518" t="str">
        <f t="shared" si="12"/>
        <v>否</v>
      </c>
      <c r="I147" s="503" t="str">
        <f t="shared" si="13"/>
        <v>项</v>
      </c>
    </row>
    <row r="148" s="180" customFormat="1" ht="36" customHeight="1" spans="1:9">
      <c r="A148" s="198" t="s">
        <v>2812</v>
      </c>
      <c r="B148" s="221" t="s">
        <v>2813</v>
      </c>
      <c r="C148" s="201">
        <f>SUM(C149:C152)</f>
        <v>0</v>
      </c>
      <c r="D148" s="201"/>
      <c r="E148" s="201"/>
      <c r="F148" s="517" t="str">
        <f t="shared" si="8"/>
        <v/>
      </c>
      <c r="G148" s="517" t="str">
        <f t="shared" si="9"/>
        <v/>
      </c>
      <c r="H148" s="518" t="str">
        <f t="shared" si="12"/>
        <v>否</v>
      </c>
      <c r="I148" s="503" t="str">
        <f t="shared" si="13"/>
        <v>款</v>
      </c>
    </row>
    <row r="149" s="179" customFormat="1" ht="36" customHeight="1" spans="1:9">
      <c r="A149" s="198" t="s">
        <v>2814</v>
      </c>
      <c r="B149" s="221" t="s">
        <v>2815</v>
      </c>
      <c r="C149" s="201"/>
      <c r="D149" s="201"/>
      <c r="E149" s="201"/>
      <c r="F149" s="517" t="str">
        <f t="shared" si="8"/>
        <v/>
      </c>
      <c r="G149" s="517" t="str">
        <f t="shared" si="9"/>
        <v/>
      </c>
      <c r="H149" s="518" t="str">
        <f t="shared" si="12"/>
        <v>否</v>
      </c>
      <c r="I149" s="503" t="str">
        <f t="shared" si="13"/>
        <v>项</v>
      </c>
    </row>
    <row r="150" s="180" customFormat="1" ht="38.1" customHeight="1" spans="1:9">
      <c r="A150" s="198" t="s">
        <v>2816</v>
      </c>
      <c r="B150" s="221" t="s">
        <v>2817</v>
      </c>
      <c r="C150" s="201"/>
      <c r="D150" s="201"/>
      <c r="E150" s="201"/>
      <c r="F150" s="517" t="str">
        <f t="shared" si="8"/>
        <v/>
      </c>
      <c r="G150" s="517" t="str">
        <f t="shared" si="9"/>
        <v/>
      </c>
      <c r="H150" s="518" t="str">
        <f t="shared" si="12"/>
        <v>否</v>
      </c>
      <c r="I150" s="503" t="str">
        <f t="shared" si="13"/>
        <v>项</v>
      </c>
    </row>
    <row r="151" s="180" customFormat="1" ht="36" customHeight="1" spans="1:9">
      <c r="A151" s="198" t="s">
        <v>2818</v>
      </c>
      <c r="B151" s="221" t="s">
        <v>2819</v>
      </c>
      <c r="C151" s="201"/>
      <c r="D151" s="201">
        <f>SUM(D152:D157)</f>
        <v>0</v>
      </c>
      <c r="E151" s="201"/>
      <c r="F151" s="517" t="str">
        <f t="shared" si="8"/>
        <v/>
      </c>
      <c r="G151" s="517" t="str">
        <f t="shared" si="9"/>
        <v/>
      </c>
      <c r="H151" s="518" t="str">
        <f t="shared" si="12"/>
        <v>否</v>
      </c>
      <c r="I151" s="503" t="str">
        <f t="shared" si="13"/>
        <v>项</v>
      </c>
    </row>
    <row r="152" s="180" customFormat="1" ht="36" customHeight="1" spans="1:9">
      <c r="A152" s="198" t="s">
        <v>2820</v>
      </c>
      <c r="B152" s="221" t="s">
        <v>2821</v>
      </c>
      <c r="C152" s="201"/>
      <c r="D152" s="201"/>
      <c r="E152" s="201"/>
      <c r="F152" s="517" t="str">
        <f t="shared" si="8"/>
        <v/>
      </c>
      <c r="G152" s="517" t="str">
        <f t="shared" si="9"/>
        <v/>
      </c>
      <c r="H152" s="518" t="str">
        <f t="shared" si="12"/>
        <v>否</v>
      </c>
      <c r="I152" s="503" t="str">
        <f t="shared" si="13"/>
        <v>项</v>
      </c>
    </row>
    <row r="153" s="180" customFormat="1" ht="36" customHeight="1" spans="1:9">
      <c r="A153" s="198" t="s">
        <v>2822</v>
      </c>
      <c r="B153" s="199" t="s">
        <v>2823</v>
      </c>
      <c r="C153" s="201">
        <f>SUM(C154:C161)</f>
        <v>0</v>
      </c>
      <c r="D153" s="201"/>
      <c r="E153" s="201"/>
      <c r="F153" s="517" t="str">
        <f t="shared" si="8"/>
        <v/>
      </c>
      <c r="G153" s="517" t="str">
        <f t="shared" si="9"/>
        <v/>
      </c>
      <c r="H153" s="518" t="str">
        <f t="shared" si="12"/>
        <v>否</v>
      </c>
      <c r="I153" s="503" t="str">
        <f t="shared" si="13"/>
        <v>款</v>
      </c>
    </row>
    <row r="154" ht="36" customHeight="1" spans="1:9">
      <c r="A154" s="198" t="s">
        <v>2824</v>
      </c>
      <c r="B154" s="199" t="s">
        <v>2825</v>
      </c>
      <c r="C154" s="201"/>
      <c r="D154" s="201"/>
      <c r="E154" s="201"/>
      <c r="F154" s="517" t="str">
        <f t="shared" si="8"/>
        <v/>
      </c>
      <c r="G154" s="517" t="str">
        <f t="shared" si="9"/>
        <v/>
      </c>
      <c r="H154" s="518" t="str">
        <f t="shared" si="12"/>
        <v>否</v>
      </c>
      <c r="I154" s="503" t="str">
        <f t="shared" si="13"/>
        <v>项</v>
      </c>
    </row>
    <row r="155" s="180" customFormat="1" ht="36" customHeight="1" spans="1:9">
      <c r="A155" s="198" t="s">
        <v>2826</v>
      </c>
      <c r="B155" s="199" t="s">
        <v>2827</v>
      </c>
      <c r="C155" s="201"/>
      <c r="D155" s="201"/>
      <c r="E155" s="201"/>
      <c r="F155" s="517" t="str">
        <f t="shared" si="8"/>
        <v/>
      </c>
      <c r="G155" s="517" t="str">
        <f t="shared" si="9"/>
        <v/>
      </c>
      <c r="H155" s="518" t="str">
        <f t="shared" si="12"/>
        <v>否</v>
      </c>
      <c r="I155" s="503" t="str">
        <f t="shared" si="13"/>
        <v>项</v>
      </c>
    </row>
    <row r="156" s="180" customFormat="1" ht="36" customHeight="1" spans="1:9">
      <c r="A156" s="198" t="s">
        <v>2828</v>
      </c>
      <c r="B156" s="199" t="s">
        <v>2829</v>
      </c>
      <c r="C156" s="201"/>
      <c r="D156" s="201"/>
      <c r="E156" s="201"/>
      <c r="F156" s="517" t="str">
        <f t="shared" si="8"/>
        <v/>
      </c>
      <c r="G156" s="517" t="str">
        <f t="shared" si="9"/>
        <v/>
      </c>
      <c r="H156" s="518" t="str">
        <f t="shared" si="12"/>
        <v>否</v>
      </c>
      <c r="I156" s="503" t="str">
        <f t="shared" si="13"/>
        <v>项</v>
      </c>
    </row>
    <row r="157" s="180" customFormat="1" ht="36" customHeight="1" spans="1:9">
      <c r="A157" s="198" t="s">
        <v>2830</v>
      </c>
      <c r="B157" s="199" t="s">
        <v>2831</v>
      </c>
      <c r="C157" s="201"/>
      <c r="D157" s="201"/>
      <c r="E157" s="201"/>
      <c r="F157" s="517" t="str">
        <f t="shared" si="8"/>
        <v/>
      </c>
      <c r="G157" s="517" t="str">
        <f t="shared" si="9"/>
        <v/>
      </c>
      <c r="H157" s="518" t="str">
        <f t="shared" si="12"/>
        <v>否</v>
      </c>
      <c r="I157" s="503" t="str">
        <f t="shared" si="13"/>
        <v>项</v>
      </c>
    </row>
    <row r="158" s="179" customFormat="1" ht="36" customHeight="1" spans="1:9">
      <c r="A158" s="198" t="s">
        <v>2832</v>
      </c>
      <c r="B158" s="199" t="s">
        <v>2833</v>
      </c>
      <c r="C158" s="201"/>
      <c r="D158" s="201">
        <f>SUM(D159:D166)</f>
        <v>0</v>
      </c>
      <c r="E158" s="201"/>
      <c r="F158" s="517" t="str">
        <f t="shared" si="8"/>
        <v/>
      </c>
      <c r="G158" s="517" t="str">
        <f t="shared" si="9"/>
        <v/>
      </c>
      <c r="H158" s="518" t="str">
        <f t="shared" si="12"/>
        <v>否</v>
      </c>
      <c r="I158" s="503" t="str">
        <f t="shared" si="13"/>
        <v>项</v>
      </c>
    </row>
    <row r="159" s="180" customFormat="1" ht="36" customHeight="1" spans="1:9">
      <c r="A159" s="198" t="s">
        <v>2834</v>
      </c>
      <c r="B159" s="199" t="s">
        <v>2835</v>
      </c>
      <c r="C159" s="201"/>
      <c r="D159" s="201"/>
      <c r="E159" s="201"/>
      <c r="F159" s="517" t="str">
        <f t="shared" si="8"/>
        <v/>
      </c>
      <c r="G159" s="517" t="str">
        <f t="shared" si="9"/>
        <v/>
      </c>
      <c r="H159" s="518" t="str">
        <f t="shared" si="12"/>
        <v>否</v>
      </c>
      <c r="I159" s="503" t="str">
        <f t="shared" si="13"/>
        <v>项</v>
      </c>
    </row>
    <row r="160" ht="36" customHeight="1" spans="1:9">
      <c r="A160" s="198" t="s">
        <v>2836</v>
      </c>
      <c r="B160" s="199" t="s">
        <v>2837</v>
      </c>
      <c r="C160" s="201"/>
      <c r="D160" s="201"/>
      <c r="E160" s="201"/>
      <c r="F160" s="517" t="str">
        <f t="shared" si="8"/>
        <v/>
      </c>
      <c r="G160" s="517" t="str">
        <f t="shared" si="9"/>
        <v/>
      </c>
      <c r="H160" s="518" t="str">
        <f t="shared" si="12"/>
        <v>否</v>
      </c>
      <c r="I160" s="503" t="str">
        <f t="shared" si="13"/>
        <v>项</v>
      </c>
    </row>
    <row r="161" s="180" customFormat="1" ht="36" customHeight="1" spans="1:9">
      <c r="A161" s="198" t="s">
        <v>2838</v>
      </c>
      <c r="B161" s="199" t="s">
        <v>2839</v>
      </c>
      <c r="C161" s="201"/>
      <c r="D161" s="201"/>
      <c r="E161" s="201"/>
      <c r="F161" s="517" t="str">
        <f t="shared" si="8"/>
        <v/>
      </c>
      <c r="G161" s="517" t="str">
        <f t="shared" si="9"/>
        <v/>
      </c>
      <c r="H161" s="518" t="str">
        <f t="shared" si="12"/>
        <v>否</v>
      </c>
      <c r="I161" s="503" t="str">
        <f t="shared" si="13"/>
        <v>项</v>
      </c>
    </row>
    <row r="162" s="180" customFormat="1" ht="36" customHeight="1" spans="1:9">
      <c r="A162" s="198" t="s">
        <v>2840</v>
      </c>
      <c r="B162" s="199" t="s">
        <v>2841</v>
      </c>
      <c r="C162" s="201">
        <f>SUM(C163:C168)</f>
        <v>0</v>
      </c>
      <c r="D162" s="201"/>
      <c r="E162" s="201"/>
      <c r="F162" s="517" t="str">
        <f t="shared" si="8"/>
        <v/>
      </c>
      <c r="G162" s="517" t="str">
        <f t="shared" si="9"/>
        <v/>
      </c>
      <c r="H162" s="518" t="str">
        <f t="shared" si="12"/>
        <v>否</v>
      </c>
      <c r="I162" s="503" t="str">
        <f t="shared" si="13"/>
        <v>款</v>
      </c>
    </row>
    <row r="163" ht="36" customHeight="1" spans="1:9">
      <c r="A163" s="198" t="s">
        <v>2842</v>
      </c>
      <c r="B163" s="199" t="s">
        <v>2843</v>
      </c>
      <c r="C163" s="201"/>
      <c r="D163" s="201"/>
      <c r="E163" s="201"/>
      <c r="F163" s="517" t="str">
        <f t="shared" si="8"/>
        <v/>
      </c>
      <c r="G163" s="517" t="str">
        <f t="shared" si="9"/>
        <v/>
      </c>
      <c r="H163" s="518" t="str">
        <f t="shared" si="12"/>
        <v>否</v>
      </c>
      <c r="I163" s="503" t="str">
        <f t="shared" si="13"/>
        <v>项</v>
      </c>
    </row>
    <row r="164" ht="36" customHeight="1" spans="1:9">
      <c r="A164" s="198" t="s">
        <v>2844</v>
      </c>
      <c r="B164" s="199" t="s">
        <v>2845</v>
      </c>
      <c r="C164" s="201"/>
      <c r="D164" s="201"/>
      <c r="E164" s="201"/>
      <c r="F164" s="517" t="str">
        <f t="shared" si="8"/>
        <v/>
      </c>
      <c r="G164" s="517" t="str">
        <f t="shared" si="9"/>
        <v/>
      </c>
      <c r="H164" s="518" t="str">
        <f t="shared" si="12"/>
        <v>否</v>
      </c>
      <c r="I164" s="503" t="str">
        <f t="shared" si="13"/>
        <v>项</v>
      </c>
    </row>
    <row r="165" s="180" customFormat="1" ht="36" customHeight="1" spans="1:9">
      <c r="A165" s="198" t="s">
        <v>2846</v>
      </c>
      <c r="B165" s="199" t="s">
        <v>2847</v>
      </c>
      <c r="C165" s="201"/>
      <c r="D165" s="201"/>
      <c r="E165" s="201"/>
      <c r="F165" s="517" t="str">
        <f t="shared" si="8"/>
        <v/>
      </c>
      <c r="G165" s="517" t="str">
        <f t="shared" si="9"/>
        <v/>
      </c>
      <c r="H165" s="518" t="str">
        <f t="shared" si="12"/>
        <v>否</v>
      </c>
      <c r="I165" s="503" t="str">
        <f t="shared" si="13"/>
        <v>项</v>
      </c>
    </row>
    <row r="166" s="180" customFormat="1" ht="38.1" customHeight="1" spans="1:9">
      <c r="A166" s="198" t="s">
        <v>2848</v>
      </c>
      <c r="B166" s="199" t="s">
        <v>2849</v>
      </c>
      <c r="C166" s="201"/>
      <c r="D166" s="201"/>
      <c r="E166" s="201"/>
      <c r="F166" s="517" t="str">
        <f t="shared" si="8"/>
        <v/>
      </c>
      <c r="G166" s="517" t="str">
        <f t="shared" si="9"/>
        <v/>
      </c>
      <c r="H166" s="518" t="str">
        <f t="shared" si="12"/>
        <v>否</v>
      </c>
      <c r="I166" s="503" t="str">
        <f t="shared" si="13"/>
        <v>项</v>
      </c>
    </row>
    <row r="167" s="180" customFormat="1" ht="36" customHeight="1" spans="1:9">
      <c r="A167" s="198" t="s">
        <v>2850</v>
      </c>
      <c r="B167" s="199" t="s">
        <v>2851</v>
      </c>
      <c r="C167" s="201"/>
      <c r="D167" s="201">
        <f>SUM(D168:D169)</f>
        <v>0</v>
      </c>
      <c r="E167" s="201"/>
      <c r="F167" s="517" t="str">
        <f t="shared" si="8"/>
        <v/>
      </c>
      <c r="G167" s="517" t="str">
        <f t="shared" si="9"/>
        <v/>
      </c>
      <c r="H167" s="518" t="str">
        <f t="shared" si="12"/>
        <v>否</v>
      </c>
      <c r="I167" s="503" t="str">
        <f t="shared" si="13"/>
        <v>项</v>
      </c>
    </row>
    <row r="168" s="180" customFormat="1" ht="36" customHeight="1" spans="1:9">
      <c r="A168" s="198" t="s">
        <v>2852</v>
      </c>
      <c r="B168" s="199" t="s">
        <v>2853</v>
      </c>
      <c r="C168" s="201"/>
      <c r="D168" s="201"/>
      <c r="E168" s="201"/>
      <c r="F168" s="517" t="str">
        <f t="shared" si="8"/>
        <v/>
      </c>
      <c r="G168" s="517" t="str">
        <f t="shared" si="9"/>
        <v/>
      </c>
      <c r="H168" s="518" t="str">
        <f t="shared" si="12"/>
        <v>否</v>
      </c>
      <c r="I168" s="503" t="str">
        <f t="shared" si="13"/>
        <v>项</v>
      </c>
    </row>
    <row r="169" s="180" customFormat="1" ht="36" customHeight="1" spans="1:9">
      <c r="A169" s="198" t="s">
        <v>2854</v>
      </c>
      <c r="B169" s="199" t="s">
        <v>2855</v>
      </c>
      <c r="C169" s="201">
        <f>SUM(C170:C177)</f>
        <v>0</v>
      </c>
      <c r="D169" s="201"/>
      <c r="E169" s="201"/>
      <c r="F169" s="517" t="str">
        <f t="shared" si="8"/>
        <v/>
      </c>
      <c r="G169" s="517" t="str">
        <f t="shared" si="9"/>
        <v/>
      </c>
      <c r="H169" s="518" t="str">
        <f t="shared" si="12"/>
        <v>否</v>
      </c>
      <c r="I169" s="503" t="str">
        <f t="shared" si="13"/>
        <v>款</v>
      </c>
    </row>
    <row r="170" ht="36" customHeight="1" spans="1:9">
      <c r="A170" s="198" t="s">
        <v>2856</v>
      </c>
      <c r="B170" s="199" t="s">
        <v>2857</v>
      </c>
      <c r="C170" s="201"/>
      <c r="D170" s="201">
        <f>SUM(D171:D172)</f>
        <v>0</v>
      </c>
      <c r="E170" s="201"/>
      <c r="F170" s="517" t="str">
        <f t="shared" si="8"/>
        <v/>
      </c>
      <c r="G170" s="517" t="str">
        <f t="shared" si="9"/>
        <v/>
      </c>
      <c r="H170" s="518" t="str">
        <f t="shared" si="12"/>
        <v>否</v>
      </c>
      <c r="I170" s="503" t="str">
        <f t="shared" si="13"/>
        <v>项</v>
      </c>
    </row>
    <row r="171" ht="36" customHeight="1" spans="1:9">
      <c r="A171" s="198" t="s">
        <v>2858</v>
      </c>
      <c r="B171" s="199" t="s">
        <v>2859</v>
      </c>
      <c r="C171" s="201"/>
      <c r="D171" s="201"/>
      <c r="E171" s="201"/>
      <c r="F171" s="517" t="str">
        <f t="shared" si="8"/>
        <v/>
      </c>
      <c r="G171" s="517" t="str">
        <f t="shared" si="9"/>
        <v/>
      </c>
      <c r="H171" s="518" t="str">
        <f t="shared" si="12"/>
        <v>否</v>
      </c>
      <c r="I171" s="503" t="str">
        <f t="shared" si="13"/>
        <v>项</v>
      </c>
    </row>
    <row r="172" ht="36" customHeight="1" spans="1:9">
      <c r="A172" s="198" t="s">
        <v>2860</v>
      </c>
      <c r="B172" s="199" t="s">
        <v>2861</v>
      </c>
      <c r="C172" s="201"/>
      <c r="D172" s="201"/>
      <c r="E172" s="201"/>
      <c r="F172" s="517" t="str">
        <f t="shared" si="8"/>
        <v/>
      </c>
      <c r="G172" s="517" t="str">
        <f t="shared" si="9"/>
        <v/>
      </c>
      <c r="H172" s="518" t="str">
        <f t="shared" si="12"/>
        <v>否</v>
      </c>
      <c r="I172" s="503" t="str">
        <f t="shared" si="13"/>
        <v>项</v>
      </c>
    </row>
    <row r="173" ht="36" customHeight="1" spans="1:9">
      <c r="A173" s="198" t="s">
        <v>2862</v>
      </c>
      <c r="B173" s="199" t="s">
        <v>2863</v>
      </c>
      <c r="C173" s="201"/>
      <c r="D173" s="201"/>
      <c r="E173" s="201"/>
      <c r="F173" s="517" t="str">
        <f t="shared" si="8"/>
        <v/>
      </c>
      <c r="G173" s="517" t="str">
        <f t="shared" si="9"/>
        <v/>
      </c>
      <c r="H173" s="518" t="str">
        <f t="shared" si="12"/>
        <v>否</v>
      </c>
      <c r="I173" s="503" t="str">
        <f t="shared" si="13"/>
        <v>项</v>
      </c>
    </row>
    <row r="174" ht="36" customHeight="1" spans="1:9">
      <c r="A174" s="198" t="s">
        <v>2864</v>
      </c>
      <c r="B174" s="199" t="s">
        <v>2865</v>
      </c>
      <c r="C174" s="201"/>
      <c r="D174" s="201">
        <f>SUM(D175:D177)</f>
        <v>0</v>
      </c>
      <c r="E174" s="201"/>
      <c r="F174" s="517" t="str">
        <f t="shared" si="8"/>
        <v/>
      </c>
      <c r="G174" s="517" t="str">
        <f t="shared" si="9"/>
        <v/>
      </c>
      <c r="H174" s="518" t="str">
        <f t="shared" si="12"/>
        <v>否</v>
      </c>
      <c r="I174" s="503" t="str">
        <f t="shared" si="13"/>
        <v>项</v>
      </c>
    </row>
    <row r="175" ht="36" customHeight="1" spans="1:9">
      <c r="A175" s="198" t="s">
        <v>2866</v>
      </c>
      <c r="B175" s="199" t="s">
        <v>2867</v>
      </c>
      <c r="C175" s="201"/>
      <c r="D175" s="201"/>
      <c r="E175" s="201"/>
      <c r="F175" s="517" t="str">
        <f t="shared" si="8"/>
        <v/>
      </c>
      <c r="G175" s="517" t="str">
        <f t="shared" si="9"/>
        <v/>
      </c>
      <c r="H175" s="518" t="str">
        <f t="shared" si="12"/>
        <v>否</v>
      </c>
      <c r="I175" s="503" t="str">
        <f t="shared" si="13"/>
        <v>项</v>
      </c>
    </row>
    <row r="176" ht="36" customHeight="1" spans="1:9">
      <c r="A176" s="198" t="s">
        <v>2868</v>
      </c>
      <c r="B176" s="199" t="s">
        <v>2869</v>
      </c>
      <c r="C176" s="201"/>
      <c r="D176" s="201"/>
      <c r="E176" s="201"/>
      <c r="F176" s="517" t="str">
        <f t="shared" si="8"/>
        <v/>
      </c>
      <c r="G176" s="517" t="str">
        <f t="shared" si="9"/>
        <v/>
      </c>
      <c r="H176" s="518" t="str">
        <f t="shared" si="12"/>
        <v>否</v>
      </c>
      <c r="I176" s="503" t="str">
        <f t="shared" si="13"/>
        <v>项</v>
      </c>
    </row>
    <row r="177" ht="36" customHeight="1" spans="1:9">
      <c r="A177" s="198" t="s">
        <v>2870</v>
      </c>
      <c r="B177" s="199" t="s">
        <v>2871</v>
      </c>
      <c r="C177" s="201"/>
      <c r="D177" s="201"/>
      <c r="E177" s="201"/>
      <c r="F177" s="517" t="str">
        <f t="shared" si="8"/>
        <v/>
      </c>
      <c r="G177" s="517" t="str">
        <f t="shared" si="9"/>
        <v/>
      </c>
      <c r="H177" s="518" t="str">
        <f t="shared" si="12"/>
        <v>否</v>
      </c>
      <c r="I177" s="503" t="str">
        <f t="shared" si="13"/>
        <v>项</v>
      </c>
    </row>
    <row r="178" ht="38.1" customHeight="1" spans="1:9">
      <c r="A178" s="198" t="s">
        <v>2872</v>
      </c>
      <c r="B178" s="199" t="s">
        <v>2873</v>
      </c>
      <c r="C178" s="201">
        <f>SUM(C179:C180)</f>
        <v>0</v>
      </c>
      <c r="D178" s="195">
        <f>SUM(D179)</f>
        <v>0</v>
      </c>
      <c r="E178" s="201"/>
      <c r="F178" s="517" t="str">
        <f t="shared" si="8"/>
        <v/>
      </c>
      <c r="G178" s="517" t="str">
        <f t="shared" si="9"/>
        <v/>
      </c>
      <c r="H178" s="518" t="str">
        <f t="shared" si="12"/>
        <v>否</v>
      </c>
      <c r="I178" s="503" t="str">
        <f t="shared" si="13"/>
        <v>款</v>
      </c>
    </row>
    <row r="179" ht="36" customHeight="1" spans="1:9">
      <c r="A179" s="198" t="s">
        <v>2874</v>
      </c>
      <c r="B179" s="199" t="s">
        <v>2796</v>
      </c>
      <c r="C179" s="201"/>
      <c r="D179" s="201">
        <f>SUM(D180:D181)</f>
        <v>0</v>
      </c>
      <c r="E179" s="201"/>
      <c r="F179" s="517" t="str">
        <f t="shared" si="8"/>
        <v/>
      </c>
      <c r="G179" s="517" t="str">
        <f t="shared" si="9"/>
        <v/>
      </c>
      <c r="H179" s="518" t="str">
        <f t="shared" si="12"/>
        <v>否</v>
      </c>
      <c r="I179" s="503" t="str">
        <f t="shared" si="13"/>
        <v>项</v>
      </c>
    </row>
    <row r="180" ht="36" customHeight="1" spans="1:9">
      <c r="A180" s="198" t="s">
        <v>2875</v>
      </c>
      <c r="B180" s="199" t="s">
        <v>2876</v>
      </c>
      <c r="C180" s="201"/>
      <c r="D180" s="201"/>
      <c r="E180" s="201"/>
      <c r="F180" s="517" t="str">
        <f t="shared" si="8"/>
        <v/>
      </c>
      <c r="G180" s="517" t="str">
        <f t="shared" si="9"/>
        <v/>
      </c>
      <c r="H180" s="518" t="str">
        <f t="shared" si="12"/>
        <v>否</v>
      </c>
      <c r="I180" s="503" t="str">
        <f t="shared" si="13"/>
        <v>项</v>
      </c>
    </row>
    <row r="181" ht="36" customHeight="1" spans="1:9">
      <c r="A181" s="198" t="s">
        <v>2877</v>
      </c>
      <c r="B181" s="199" t="s">
        <v>2878</v>
      </c>
      <c r="C181" s="201">
        <f>SUM(C182:C183)</f>
        <v>0</v>
      </c>
      <c r="D181" s="201"/>
      <c r="E181" s="201"/>
      <c r="F181" s="517" t="str">
        <f t="shared" si="8"/>
        <v/>
      </c>
      <c r="G181" s="517" t="str">
        <f t="shared" si="9"/>
        <v/>
      </c>
      <c r="H181" s="518" t="str">
        <f t="shared" si="12"/>
        <v>否</v>
      </c>
      <c r="I181" s="503" t="str">
        <f t="shared" si="13"/>
        <v>款</v>
      </c>
    </row>
    <row r="182" ht="36" customHeight="1" spans="1:9">
      <c r="A182" s="198" t="s">
        <v>2879</v>
      </c>
      <c r="B182" s="199" t="s">
        <v>2796</v>
      </c>
      <c r="C182" s="201"/>
      <c r="D182" s="195"/>
      <c r="E182" s="201"/>
      <c r="F182" s="517" t="str">
        <f t="shared" si="8"/>
        <v/>
      </c>
      <c r="G182" s="517" t="str">
        <f t="shared" si="9"/>
        <v/>
      </c>
      <c r="H182" s="518" t="str">
        <f t="shared" si="12"/>
        <v>否</v>
      </c>
      <c r="I182" s="503" t="str">
        <f t="shared" si="13"/>
        <v>项</v>
      </c>
    </row>
    <row r="183" ht="36" customHeight="1" spans="1:9">
      <c r="A183" s="198" t="s">
        <v>2880</v>
      </c>
      <c r="B183" s="199" t="s">
        <v>2881</v>
      </c>
      <c r="C183" s="201"/>
      <c r="D183" s="201">
        <f>SUM(D184:D186)</f>
        <v>0</v>
      </c>
      <c r="E183" s="201"/>
      <c r="F183" s="517" t="str">
        <f t="shared" si="8"/>
        <v/>
      </c>
      <c r="G183" s="517" t="str">
        <f t="shared" si="9"/>
        <v/>
      </c>
      <c r="H183" s="518" t="str">
        <f t="shared" si="12"/>
        <v>否</v>
      </c>
      <c r="I183" s="503" t="str">
        <f t="shared" si="13"/>
        <v>项</v>
      </c>
    </row>
    <row r="184" ht="36" customHeight="1" spans="1:9">
      <c r="A184" s="198" t="s">
        <v>2882</v>
      </c>
      <c r="B184" s="199" t="s">
        <v>2883</v>
      </c>
      <c r="C184" s="201"/>
      <c r="D184" s="201"/>
      <c r="E184" s="201"/>
      <c r="F184" s="517" t="str">
        <f t="shared" si="8"/>
        <v/>
      </c>
      <c r="G184" s="517" t="str">
        <f t="shared" si="9"/>
        <v/>
      </c>
      <c r="H184" s="518" t="str">
        <f t="shared" si="12"/>
        <v>否</v>
      </c>
      <c r="I184" s="503" t="str">
        <f t="shared" si="13"/>
        <v>款</v>
      </c>
    </row>
    <row r="185" ht="36" customHeight="1" spans="1:9">
      <c r="A185" s="198" t="s">
        <v>2884</v>
      </c>
      <c r="B185" s="221" t="s">
        <v>2885</v>
      </c>
      <c r="C185" s="201">
        <f>SUM(C186:C188)</f>
        <v>0</v>
      </c>
      <c r="D185" s="201"/>
      <c r="E185" s="201"/>
      <c r="F185" s="517" t="str">
        <f t="shared" si="8"/>
        <v/>
      </c>
      <c r="G185" s="517" t="str">
        <f t="shared" si="9"/>
        <v/>
      </c>
      <c r="H185" s="518" t="str">
        <f t="shared" si="12"/>
        <v>否</v>
      </c>
      <c r="I185" s="503" t="str">
        <f t="shared" si="13"/>
        <v>款</v>
      </c>
    </row>
    <row r="186" ht="38.1" customHeight="1" spans="1:9">
      <c r="A186" s="198" t="s">
        <v>2886</v>
      </c>
      <c r="B186" s="221" t="s">
        <v>2815</v>
      </c>
      <c r="C186" s="201"/>
      <c r="D186" s="201"/>
      <c r="E186" s="201"/>
      <c r="F186" s="517" t="str">
        <f t="shared" si="8"/>
        <v/>
      </c>
      <c r="G186" s="517" t="str">
        <f t="shared" si="9"/>
        <v/>
      </c>
      <c r="H186" s="518" t="str">
        <f t="shared" si="12"/>
        <v>否</v>
      </c>
      <c r="I186" s="503" t="str">
        <f t="shared" si="13"/>
        <v>项</v>
      </c>
    </row>
    <row r="187" ht="38.1" customHeight="1" spans="1:9">
      <c r="A187" s="198" t="s">
        <v>2887</v>
      </c>
      <c r="B187" s="221" t="s">
        <v>2819</v>
      </c>
      <c r="C187" s="201"/>
      <c r="D187" s="201"/>
      <c r="E187" s="201"/>
      <c r="F187" s="517" t="str">
        <f t="shared" si="8"/>
        <v/>
      </c>
      <c r="G187" s="517" t="str">
        <f t="shared" si="9"/>
        <v/>
      </c>
      <c r="H187" s="518" t="str">
        <f t="shared" si="12"/>
        <v>否</v>
      </c>
      <c r="I187" s="503" t="str">
        <f t="shared" si="13"/>
        <v>项</v>
      </c>
    </row>
    <row r="188" ht="36" customHeight="1" spans="1:9">
      <c r="A188" s="198" t="s">
        <v>2888</v>
      </c>
      <c r="B188" s="221" t="s">
        <v>2889</v>
      </c>
      <c r="C188" s="201"/>
      <c r="D188" s="201"/>
      <c r="E188" s="201"/>
      <c r="F188" s="517" t="str">
        <f t="shared" si="8"/>
        <v/>
      </c>
      <c r="G188" s="517" t="str">
        <f t="shared" si="9"/>
        <v/>
      </c>
      <c r="H188" s="518" t="str">
        <f t="shared" si="12"/>
        <v>否</v>
      </c>
      <c r="I188" s="503" t="str">
        <f t="shared" si="13"/>
        <v>项</v>
      </c>
    </row>
    <row r="189" ht="36" customHeight="1" spans="1:9">
      <c r="A189" s="192" t="s">
        <v>201</v>
      </c>
      <c r="B189" s="193" t="s">
        <v>2890</v>
      </c>
      <c r="C189" s="195">
        <f>SUM(C190)</f>
        <v>0</v>
      </c>
      <c r="D189" s="201"/>
      <c r="E189" s="195"/>
      <c r="F189" s="517" t="str">
        <f t="shared" si="8"/>
        <v/>
      </c>
      <c r="G189" s="517" t="str">
        <f t="shared" si="9"/>
        <v/>
      </c>
      <c r="H189" s="518" t="str">
        <f t="shared" si="12"/>
        <v>是</v>
      </c>
      <c r="I189" s="503" t="str">
        <f t="shared" si="13"/>
        <v>类</v>
      </c>
    </row>
    <row r="190" ht="38.1" customHeight="1" spans="1:9">
      <c r="A190" s="198" t="s">
        <v>2891</v>
      </c>
      <c r="B190" s="199" t="s">
        <v>2892</v>
      </c>
      <c r="C190" s="201">
        <f>SUM(C191:C192)</f>
        <v>0</v>
      </c>
      <c r="D190" s="203"/>
      <c r="E190" s="201"/>
      <c r="F190" s="517" t="str">
        <f t="shared" si="8"/>
        <v/>
      </c>
      <c r="G190" s="517" t="str">
        <f t="shared" si="9"/>
        <v/>
      </c>
      <c r="H190" s="518" t="str">
        <f t="shared" si="12"/>
        <v>否</v>
      </c>
      <c r="I190" s="503" t="str">
        <f t="shared" si="13"/>
        <v>款</v>
      </c>
    </row>
    <row r="191" ht="38.1" customHeight="1" spans="1:9">
      <c r="A191" s="198" t="s">
        <v>2893</v>
      </c>
      <c r="B191" s="199" t="s">
        <v>2894</v>
      </c>
      <c r="C191" s="201"/>
      <c r="D191" s="201"/>
      <c r="E191" s="201"/>
      <c r="F191" s="517" t="str">
        <f t="shared" si="8"/>
        <v/>
      </c>
      <c r="G191" s="517" t="str">
        <f t="shared" si="9"/>
        <v/>
      </c>
      <c r="H191" s="518" t="str">
        <f t="shared" si="12"/>
        <v>否</v>
      </c>
      <c r="I191" s="503" t="str">
        <f t="shared" si="13"/>
        <v>项</v>
      </c>
    </row>
    <row r="192" ht="36" customHeight="1" spans="1:9">
      <c r="A192" s="198" t="s">
        <v>2895</v>
      </c>
      <c r="B192" s="199" t="s">
        <v>2896</v>
      </c>
      <c r="C192" s="201"/>
      <c r="D192" s="201"/>
      <c r="E192" s="201"/>
      <c r="F192" s="517" t="str">
        <f t="shared" si="8"/>
        <v/>
      </c>
      <c r="G192" s="517" t="str">
        <f t="shared" si="9"/>
        <v/>
      </c>
      <c r="H192" s="518" t="str">
        <f t="shared" si="12"/>
        <v>否</v>
      </c>
      <c r="I192" s="503" t="str">
        <f t="shared" si="13"/>
        <v>项</v>
      </c>
    </row>
    <row r="193" ht="36" customHeight="1" spans="1:9">
      <c r="A193" s="192" t="s">
        <v>223</v>
      </c>
      <c r="B193" s="193" t="s">
        <v>2897</v>
      </c>
      <c r="C193" s="195">
        <f>SUM(C195:C198,C208)</f>
        <v>5826</v>
      </c>
      <c r="D193" s="201">
        <f>D194+D198+D208+D207</f>
        <v>551</v>
      </c>
      <c r="E193" s="201">
        <f>E194+E198+E207+E208</f>
        <v>21867</v>
      </c>
      <c r="F193" s="517">
        <f t="shared" si="8"/>
        <v>2.753</v>
      </c>
      <c r="G193" s="517">
        <f t="shared" si="9"/>
        <v>39.686</v>
      </c>
      <c r="H193" s="518" t="str">
        <f t="shared" si="12"/>
        <v>是</v>
      </c>
      <c r="I193" s="503" t="str">
        <f t="shared" si="13"/>
        <v>类</v>
      </c>
    </row>
    <row r="194" ht="36" customHeight="1" spans="1:9">
      <c r="A194" s="198" t="s">
        <v>2898</v>
      </c>
      <c r="B194" s="199" t="s">
        <v>2899</v>
      </c>
      <c r="C194" s="201">
        <f>SUM(C195:C197)</f>
        <v>5000</v>
      </c>
      <c r="D194" s="201">
        <f>SUM(D195:D197)</f>
        <v>505</v>
      </c>
      <c r="E194" s="201">
        <f>SUM(E195:E197)</f>
        <v>21500</v>
      </c>
      <c r="F194" s="517">
        <f t="shared" si="8"/>
        <v>3.3</v>
      </c>
      <c r="G194" s="517">
        <f t="shared" si="9"/>
        <v>42.574</v>
      </c>
      <c r="H194" s="518" t="str">
        <f t="shared" si="12"/>
        <v>是</v>
      </c>
      <c r="I194" s="503" t="str">
        <f t="shared" si="13"/>
        <v>款</v>
      </c>
    </row>
    <row r="195" ht="38.1" customHeight="1" spans="1:9">
      <c r="A195" s="198" t="s">
        <v>2900</v>
      </c>
      <c r="B195" s="199" t="s">
        <v>2901</v>
      </c>
      <c r="C195" s="201"/>
      <c r="D195" s="266">
        <v>505</v>
      </c>
      <c r="E195" s="201"/>
      <c r="F195" s="517" t="str">
        <f t="shared" si="8"/>
        <v/>
      </c>
      <c r="G195" s="517">
        <f t="shared" si="9"/>
        <v>0</v>
      </c>
      <c r="H195" s="518" t="str">
        <f t="shared" si="12"/>
        <v>是</v>
      </c>
      <c r="I195" s="503" t="str">
        <f t="shared" si="13"/>
        <v>项</v>
      </c>
    </row>
    <row r="196" ht="36" customHeight="1" spans="1:9">
      <c r="A196" s="198" t="s">
        <v>2902</v>
      </c>
      <c r="B196" s="199" t="s">
        <v>2903</v>
      </c>
      <c r="C196" s="330">
        <v>5000</v>
      </c>
      <c r="D196" s="266"/>
      <c r="E196" s="521">
        <v>16500</v>
      </c>
      <c r="F196" s="517">
        <f t="shared" si="8"/>
        <v>2.3</v>
      </c>
      <c r="G196" s="517" t="str">
        <f t="shared" si="9"/>
        <v/>
      </c>
      <c r="H196" s="518" t="str">
        <f t="shared" si="12"/>
        <v>是</v>
      </c>
      <c r="I196" s="503" t="str">
        <f t="shared" si="13"/>
        <v>项</v>
      </c>
    </row>
    <row r="197" ht="36" customHeight="1" spans="1:9">
      <c r="A197" s="198" t="s">
        <v>2904</v>
      </c>
      <c r="B197" s="199" t="s">
        <v>2905</v>
      </c>
      <c r="C197" s="201"/>
      <c r="D197" s="266"/>
      <c r="E197" s="521">
        <v>5000</v>
      </c>
      <c r="F197" s="517" t="str">
        <f t="shared" si="8"/>
        <v/>
      </c>
      <c r="G197" s="517" t="str">
        <f t="shared" si="9"/>
        <v/>
      </c>
      <c r="H197" s="518" t="str">
        <f t="shared" si="12"/>
        <v>是</v>
      </c>
      <c r="I197" s="503" t="str">
        <f t="shared" si="13"/>
        <v>项</v>
      </c>
    </row>
    <row r="198" ht="36" customHeight="1" spans="1:9">
      <c r="A198" s="198" t="s">
        <v>2906</v>
      </c>
      <c r="B198" s="199" t="s">
        <v>2907</v>
      </c>
      <c r="C198" s="201">
        <v>8</v>
      </c>
      <c r="D198" s="266">
        <f>SUM(D199:D206)</f>
        <v>1</v>
      </c>
      <c r="E198" s="201">
        <f>SUM(E199:E206)</f>
        <v>2</v>
      </c>
      <c r="F198" s="517">
        <f t="shared" ref="F198:F261" si="14">IF(C198&lt;&gt;0,E198/C198-1,"")</f>
        <v>-0.75</v>
      </c>
      <c r="G198" s="517">
        <f t="shared" ref="G198:G261" si="15">IF(D198&lt;&gt;0,E198/D198,"")</f>
        <v>2</v>
      </c>
      <c r="H198" s="518" t="str">
        <f t="shared" si="12"/>
        <v>是</v>
      </c>
      <c r="I198" s="503" t="str">
        <f t="shared" si="13"/>
        <v>款</v>
      </c>
    </row>
    <row r="199" ht="36" customHeight="1" spans="1:9">
      <c r="A199" s="198" t="s">
        <v>2908</v>
      </c>
      <c r="B199" s="199" t="s">
        <v>2909</v>
      </c>
      <c r="C199" s="201"/>
      <c r="D199" s="203"/>
      <c r="E199" s="201"/>
      <c r="F199" s="517" t="str">
        <f t="shared" si="14"/>
        <v/>
      </c>
      <c r="G199" s="517" t="str">
        <f t="shared" si="15"/>
        <v/>
      </c>
      <c r="H199" s="518" t="str">
        <f t="shared" si="12"/>
        <v>否</v>
      </c>
      <c r="I199" s="503" t="str">
        <f t="shared" si="13"/>
        <v>项</v>
      </c>
    </row>
    <row r="200" ht="36" customHeight="1" spans="1:9">
      <c r="A200" s="198" t="s">
        <v>2910</v>
      </c>
      <c r="B200" s="199" t="s">
        <v>2911</v>
      </c>
      <c r="C200" s="201"/>
      <c r="D200" s="203"/>
      <c r="E200" s="201"/>
      <c r="F200" s="517" t="str">
        <f t="shared" si="14"/>
        <v/>
      </c>
      <c r="G200" s="517" t="str">
        <f t="shared" si="15"/>
        <v/>
      </c>
      <c r="H200" s="518" t="str">
        <f t="shared" si="12"/>
        <v>否</v>
      </c>
      <c r="I200" s="503" t="str">
        <f t="shared" si="13"/>
        <v>项</v>
      </c>
    </row>
    <row r="201" ht="36" customHeight="1" spans="1:9">
      <c r="A201" s="198" t="s">
        <v>2912</v>
      </c>
      <c r="B201" s="199" t="s">
        <v>2913</v>
      </c>
      <c r="C201" s="330">
        <v>8</v>
      </c>
      <c r="D201" s="203"/>
      <c r="E201" s="521">
        <v>2</v>
      </c>
      <c r="F201" s="517">
        <f t="shared" si="14"/>
        <v>-0.75</v>
      </c>
      <c r="G201" s="517" t="str">
        <f t="shared" si="15"/>
        <v/>
      </c>
      <c r="H201" s="518" t="str">
        <f t="shared" si="12"/>
        <v>是</v>
      </c>
      <c r="I201" s="503" t="str">
        <f t="shared" si="13"/>
        <v>项</v>
      </c>
    </row>
    <row r="202" ht="36" customHeight="1" spans="1:9">
      <c r="A202" s="198" t="s">
        <v>2914</v>
      </c>
      <c r="B202" s="199" t="s">
        <v>2915</v>
      </c>
      <c r="C202" s="201"/>
      <c r="D202" s="203"/>
      <c r="E202" s="201"/>
      <c r="F202" s="517" t="str">
        <f t="shared" si="14"/>
        <v/>
      </c>
      <c r="G202" s="517" t="str">
        <f t="shared" si="15"/>
        <v/>
      </c>
      <c r="H202" s="518" t="str">
        <f t="shared" si="12"/>
        <v>否</v>
      </c>
      <c r="I202" s="503" t="str">
        <f t="shared" si="13"/>
        <v>项</v>
      </c>
    </row>
    <row r="203" ht="36" customHeight="1" spans="1:9">
      <c r="A203" s="198" t="s">
        <v>2916</v>
      </c>
      <c r="B203" s="199" t="s">
        <v>2917</v>
      </c>
      <c r="C203" s="201"/>
      <c r="D203" s="203"/>
      <c r="E203" s="201"/>
      <c r="F203" s="517" t="str">
        <f t="shared" si="14"/>
        <v/>
      </c>
      <c r="G203" s="517" t="str">
        <f t="shared" si="15"/>
        <v/>
      </c>
      <c r="H203" s="518" t="str">
        <f t="shared" si="12"/>
        <v>否</v>
      </c>
      <c r="I203" s="503" t="str">
        <f t="shared" si="13"/>
        <v>项</v>
      </c>
    </row>
    <row r="204" ht="38.1" customHeight="1" spans="1:9">
      <c r="A204" s="198" t="s">
        <v>2918</v>
      </c>
      <c r="B204" s="199" t="s">
        <v>2919</v>
      </c>
      <c r="C204" s="201"/>
      <c r="D204" s="203"/>
      <c r="E204" s="201"/>
      <c r="F204" s="517" t="str">
        <f t="shared" si="14"/>
        <v/>
      </c>
      <c r="G204" s="517" t="str">
        <f t="shared" si="15"/>
        <v/>
      </c>
      <c r="H204" s="518" t="str">
        <f t="shared" si="12"/>
        <v>否</v>
      </c>
      <c r="I204" s="503" t="str">
        <f t="shared" si="13"/>
        <v>项</v>
      </c>
    </row>
    <row r="205" ht="36" customHeight="1" spans="1:9">
      <c r="A205" s="198" t="s">
        <v>2920</v>
      </c>
      <c r="B205" s="199" t="s">
        <v>2921</v>
      </c>
      <c r="C205" s="201"/>
      <c r="D205" s="203">
        <v>1</v>
      </c>
      <c r="E205" s="201"/>
      <c r="F205" s="517" t="str">
        <f t="shared" si="14"/>
        <v/>
      </c>
      <c r="G205" s="517">
        <f t="shared" si="15"/>
        <v>0</v>
      </c>
      <c r="H205" s="518" t="str">
        <f t="shared" si="12"/>
        <v>是</v>
      </c>
      <c r="I205" s="503" t="str">
        <f t="shared" si="13"/>
        <v>项</v>
      </c>
    </row>
    <row r="206" ht="36" customHeight="1" spans="1:9">
      <c r="A206" s="198" t="s">
        <v>2922</v>
      </c>
      <c r="B206" s="199" t="s">
        <v>2923</v>
      </c>
      <c r="C206" s="201"/>
      <c r="D206" s="203"/>
      <c r="E206" s="201"/>
      <c r="F206" s="517" t="str">
        <f t="shared" si="14"/>
        <v/>
      </c>
      <c r="G206" s="517" t="str">
        <f t="shared" si="15"/>
        <v/>
      </c>
      <c r="H206" s="518" t="str">
        <f t="shared" si="12"/>
        <v>否</v>
      </c>
      <c r="I206" s="503" t="str">
        <f t="shared" si="13"/>
        <v>项</v>
      </c>
    </row>
    <row r="207" ht="36" customHeight="1" spans="1:9">
      <c r="A207" s="198">
        <v>22909</v>
      </c>
      <c r="B207" s="204" t="s">
        <v>2924</v>
      </c>
      <c r="C207" s="201"/>
      <c r="D207" s="203"/>
      <c r="E207" s="201"/>
      <c r="F207" s="517" t="str">
        <f t="shared" si="14"/>
        <v/>
      </c>
      <c r="G207" s="517" t="str">
        <f t="shared" si="15"/>
        <v/>
      </c>
      <c r="H207" s="518" t="str">
        <f t="shared" si="12"/>
        <v>否</v>
      </c>
      <c r="I207" s="503" t="str">
        <f t="shared" si="13"/>
        <v>款</v>
      </c>
    </row>
    <row r="208" ht="36" customHeight="1" spans="1:9">
      <c r="A208" s="198" t="s">
        <v>2925</v>
      </c>
      <c r="B208" s="199" t="s">
        <v>2926</v>
      </c>
      <c r="C208" s="201">
        <f>SUM(C209:C219)</f>
        <v>818</v>
      </c>
      <c r="D208" s="203">
        <f>SUM(D210:D219)</f>
        <v>45</v>
      </c>
      <c r="E208" s="201">
        <f>SUM(E209:E219)</f>
        <v>365</v>
      </c>
      <c r="F208" s="517">
        <f t="shared" si="14"/>
        <v>-0.554</v>
      </c>
      <c r="G208" s="517">
        <f t="shared" si="15"/>
        <v>8.111</v>
      </c>
      <c r="H208" s="518" t="str">
        <f t="shared" ref="H208:H271" si="16">IF(LEN(A208)=3,"是",IF(B208&lt;&gt;"",IF(SUM(C208:E208)&lt;&gt;0,"是","否"),"是"))</f>
        <v>是</v>
      </c>
      <c r="I208" s="503" t="str">
        <f t="shared" ref="I208:I271" si="17">IF(LEN(A208)=3,"类",IF(LEN(A208)=5,"款","项"))</f>
        <v>款</v>
      </c>
    </row>
    <row r="209" ht="36" customHeight="1" spans="1:9">
      <c r="A209" s="220">
        <v>2296001</v>
      </c>
      <c r="B209" s="199" t="s">
        <v>2927</v>
      </c>
      <c r="C209" s="201"/>
      <c r="D209" s="195"/>
      <c r="E209" s="521"/>
      <c r="F209" s="517" t="str">
        <f t="shared" si="14"/>
        <v/>
      </c>
      <c r="G209" s="517" t="str">
        <f t="shared" si="15"/>
        <v/>
      </c>
      <c r="H209" s="518" t="str">
        <f t="shared" si="16"/>
        <v>否</v>
      </c>
      <c r="I209" s="503" t="str">
        <f t="shared" si="17"/>
        <v>项</v>
      </c>
    </row>
    <row r="210" ht="36" customHeight="1" spans="1:9">
      <c r="A210" s="198" t="s">
        <v>2928</v>
      </c>
      <c r="B210" s="199" t="s">
        <v>2929</v>
      </c>
      <c r="C210" s="330">
        <v>342</v>
      </c>
      <c r="D210" s="522">
        <v>10</v>
      </c>
      <c r="E210" s="521">
        <v>75</v>
      </c>
      <c r="F210" s="517">
        <f t="shared" si="14"/>
        <v>-0.781</v>
      </c>
      <c r="G210" s="517">
        <f t="shared" si="15"/>
        <v>7.5</v>
      </c>
      <c r="H210" s="518" t="str">
        <f t="shared" si="16"/>
        <v>是</v>
      </c>
      <c r="I210" s="503" t="str">
        <f t="shared" si="17"/>
        <v>项</v>
      </c>
    </row>
    <row r="211" ht="36" customHeight="1" spans="1:9">
      <c r="A211" s="198" t="s">
        <v>2930</v>
      </c>
      <c r="B211" s="199" t="s">
        <v>2931</v>
      </c>
      <c r="C211" s="524">
        <v>105</v>
      </c>
      <c r="D211" s="522"/>
      <c r="E211" s="521">
        <v>27</v>
      </c>
      <c r="F211" s="517">
        <f t="shared" si="14"/>
        <v>-0.743</v>
      </c>
      <c r="G211" s="517" t="str">
        <f t="shared" si="15"/>
        <v/>
      </c>
      <c r="H211" s="518" t="str">
        <f t="shared" si="16"/>
        <v>是</v>
      </c>
      <c r="I211" s="503" t="str">
        <f t="shared" si="17"/>
        <v>项</v>
      </c>
    </row>
    <row r="212" ht="36" customHeight="1" spans="1:9">
      <c r="A212" s="198" t="s">
        <v>2932</v>
      </c>
      <c r="B212" s="199" t="s">
        <v>2933</v>
      </c>
      <c r="C212" s="330">
        <v>13</v>
      </c>
      <c r="D212" s="522">
        <v>1</v>
      </c>
      <c r="E212" s="521">
        <v>2</v>
      </c>
      <c r="F212" s="517">
        <f t="shared" si="14"/>
        <v>-0.846</v>
      </c>
      <c r="G212" s="517">
        <f t="shared" si="15"/>
        <v>2</v>
      </c>
      <c r="H212" s="518" t="str">
        <f t="shared" si="16"/>
        <v>是</v>
      </c>
      <c r="I212" s="503" t="str">
        <f t="shared" si="17"/>
        <v>项</v>
      </c>
    </row>
    <row r="213" ht="36" customHeight="1" spans="1:9">
      <c r="A213" s="198" t="s">
        <v>2934</v>
      </c>
      <c r="B213" s="199" t="s">
        <v>2935</v>
      </c>
      <c r="C213" s="520">
        <v>0</v>
      </c>
      <c r="D213" s="522"/>
      <c r="E213" s="521"/>
      <c r="F213" s="517" t="str">
        <f t="shared" si="14"/>
        <v/>
      </c>
      <c r="G213" s="517" t="str">
        <f t="shared" si="15"/>
        <v/>
      </c>
      <c r="H213" s="518" t="str">
        <f t="shared" si="16"/>
        <v>否</v>
      </c>
      <c r="I213" s="503" t="str">
        <f t="shared" si="17"/>
        <v>项</v>
      </c>
    </row>
    <row r="214" ht="36" customHeight="1" spans="1:9">
      <c r="A214" s="198" t="s">
        <v>2936</v>
      </c>
      <c r="B214" s="199" t="s">
        <v>2937</v>
      </c>
      <c r="C214" s="330">
        <v>112</v>
      </c>
      <c r="D214" s="522">
        <v>34</v>
      </c>
      <c r="E214" s="521">
        <v>85</v>
      </c>
      <c r="F214" s="517">
        <f t="shared" si="14"/>
        <v>-0.241</v>
      </c>
      <c r="G214" s="517">
        <f t="shared" si="15"/>
        <v>2.5</v>
      </c>
      <c r="H214" s="518" t="str">
        <f t="shared" si="16"/>
        <v>是</v>
      </c>
      <c r="I214" s="503" t="str">
        <f t="shared" si="17"/>
        <v>项</v>
      </c>
    </row>
    <row r="215" ht="36" customHeight="1" spans="1:9">
      <c r="A215" s="198" t="s">
        <v>2938</v>
      </c>
      <c r="B215" s="199" t="s">
        <v>2939</v>
      </c>
      <c r="C215" s="330">
        <v>7</v>
      </c>
      <c r="D215" s="203"/>
      <c r="E215" s="521"/>
      <c r="F215" s="517">
        <f t="shared" si="14"/>
        <v>-1</v>
      </c>
      <c r="G215" s="517" t="str">
        <f t="shared" si="15"/>
        <v/>
      </c>
      <c r="H215" s="518" t="str">
        <f t="shared" si="16"/>
        <v>是</v>
      </c>
      <c r="I215" s="503" t="str">
        <f t="shared" si="17"/>
        <v>项</v>
      </c>
    </row>
    <row r="216" ht="38.1" customHeight="1" spans="1:9">
      <c r="A216" s="198" t="s">
        <v>2940</v>
      </c>
      <c r="B216" s="199" t="s">
        <v>2941</v>
      </c>
      <c r="C216" s="519">
        <v>0</v>
      </c>
      <c r="D216" s="201"/>
      <c r="E216" s="521"/>
      <c r="F216" s="517" t="str">
        <f t="shared" si="14"/>
        <v/>
      </c>
      <c r="G216" s="517" t="str">
        <f t="shared" si="15"/>
        <v/>
      </c>
      <c r="H216" s="518" t="str">
        <f t="shared" si="16"/>
        <v>否</v>
      </c>
      <c r="I216" s="503" t="str">
        <f t="shared" si="17"/>
        <v>项</v>
      </c>
    </row>
    <row r="217" ht="38.1" customHeight="1" spans="1:9">
      <c r="A217" s="198" t="s">
        <v>2942</v>
      </c>
      <c r="B217" s="199" t="s">
        <v>2943</v>
      </c>
      <c r="C217" s="519">
        <v>0</v>
      </c>
      <c r="D217" s="201"/>
      <c r="E217" s="521"/>
      <c r="F217" s="517" t="str">
        <f t="shared" si="14"/>
        <v/>
      </c>
      <c r="G217" s="517" t="str">
        <f t="shared" si="15"/>
        <v/>
      </c>
      <c r="H217" s="518" t="str">
        <f t="shared" si="16"/>
        <v>否</v>
      </c>
      <c r="I217" s="503" t="str">
        <f t="shared" si="17"/>
        <v>项</v>
      </c>
    </row>
    <row r="218" ht="36" customHeight="1" spans="1:9">
      <c r="A218" s="198" t="s">
        <v>2944</v>
      </c>
      <c r="B218" s="199" t="s">
        <v>2945</v>
      </c>
      <c r="C218" s="330">
        <v>0</v>
      </c>
      <c r="D218" s="201"/>
      <c r="E218" s="521"/>
      <c r="F218" s="517" t="str">
        <f t="shared" si="14"/>
        <v/>
      </c>
      <c r="G218" s="517" t="str">
        <f t="shared" si="15"/>
        <v/>
      </c>
      <c r="H218" s="518" t="str">
        <f t="shared" si="16"/>
        <v>否</v>
      </c>
      <c r="I218" s="503" t="str">
        <f t="shared" si="17"/>
        <v>项</v>
      </c>
    </row>
    <row r="219" ht="36" customHeight="1" spans="1:9">
      <c r="A219" s="198" t="s">
        <v>2946</v>
      </c>
      <c r="B219" s="199" t="s">
        <v>2947</v>
      </c>
      <c r="C219" s="330">
        <v>239</v>
      </c>
      <c r="D219" s="201"/>
      <c r="E219" s="521">
        <v>176</v>
      </c>
      <c r="F219" s="517">
        <f t="shared" si="14"/>
        <v>-0.264</v>
      </c>
      <c r="G219" s="517" t="str">
        <f t="shared" si="15"/>
        <v/>
      </c>
      <c r="H219" s="518" t="str">
        <f t="shared" si="16"/>
        <v>是</v>
      </c>
      <c r="I219" s="503" t="str">
        <f t="shared" si="17"/>
        <v>项</v>
      </c>
    </row>
    <row r="220" ht="36" customHeight="1" spans="1:9">
      <c r="A220" s="192" t="s">
        <v>219</v>
      </c>
      <c r="B220" s="193" t="s">
        <v>2948</v>
      </c>
      <c r="C220" s="195">
        <f>C221</f>
        <v>4094</v>
      </c>
      <c r="D220" s="201">
        <f>D221</f>
        <v>4268</v>
      </c>
      <c r="E220" s="201">
        <f>E221</f>
        <v>4229</v>
      </c>
      <c r="F220" s="517">
        <f t="shared" si="14"/>
        <v>0.033</v>
      </c>
      <c r="G220" s="517">
        <f t="shared" si="15"/>
        <v>0.991</v>
      </c>
      <c r="H220" s="518" t="str">
        <f t="shared" si="16"/>
        <v>是</v>
      </c>
      <c r="I220" s="503" t="str">
        <f t="shared" si="17"/>
        <v>类</v>
      </c>
    </row>
    <row r="221" ht="36" customHeight="1" spans="1:9">
      <c r="A221" s="198">
        <v>23204</v>
      </c>
      <c r="B221" s="199" t="s">
        <v>2949</v>
      </c>
      <c r="C221" s="201">
        <f>SUM(C222:C237)</f>
        <v>4094</v>
      </c>
      <c r="D221" s="201">
        <f>SUM(D222:D237)</f>
        <v>4268</v>
      </c>
      <c r="E221" s="201">
        <f>SUM(E222:E237)</f>
        <v>4229</v>
      </c>
      <c r="F221" s="517">
        <f t="shared" si="14"/>
        <v>0.033</v>
      </c>
      <c r="G221" s="517">
        <f t="shared" si="15"/>
        <v>0.991</v>
      </c>
      <c r="H221" s="518" t="str">
        <f t="shared" si="16"/>
        <v>是</v>
      </c>
      <c r="I221" s="503" t="str">
        <f t="shared" si="17"/>
        <v>款</v>
      </c>
    </row>
    <row r="222" ht="36" customHeight="1" spans="1:9">
      <c r="A222" s="198" t="s">
        <v>2950</v>
      </c>
      <c r="B222" s="199" t="s">
        <v>2951</v>
      </c>
      <c r="C222" s="201"/>
      <c r="D222" s="201"/>
      <c r="E222" s="201"/>
      <c r="F222" s="517" t="str">
        <f t="shared" si="14"/>
        <v/>
      </c>
      <c r="G222" s="517" t="str">
        <f t="shared" si="15"/>
        <v/>
      </c>
      <c r="H222" s="518" t="str">
        <f t="shared" si="16"/>
        <v>否</v>
      </c>
      <c r="I222" s="503" t="str">
        <f t="shared" si="17"/>
        <v>项</v>
      </c>
    </row>
    <row r="223" ht="36" customHeight="1" spans="1:9">
      <c r="A223" s="198" t="s">
        <v>2952</v>
      </c>
      <c r="B223" s="199" t="s">
        <v>2953</v>
      </c>
      <c r="C223" s="201"/>
      <c r="D223" s="201"/>
      <c r="E223" s="201"/>
      <c r="F223" s="517" t="str">
        <f t="shared" si="14"/>
        <v/>
      </c>
      <c r="G223" s="517" t="str">
        <f t="shared" si="15"/>
        <v/>
      </c>
      <c r="H223" s="518" t="str">
        <f t="shared" si="16"/>
        <v>否</v>
      </c>
      <c r="I223" s="503" t="str">
        <f t="shared" si="17"/>
        <v>项</v>
      </c>
    </row>
    <row r="224" ht="36" customHeight="1" spans="1:9">
      <c r="A224" s="198" t="s">
        <v>2954</v>
      </c>
      <c r="B224" s="199" t="s">
        <v>2955</v>
      </c>
      <c r="C224" s="201"/>
      <c r="D224" s="201"/>
      <c r="E224" s="201"/>
      <c r="F224" s="517" t="str">
        <f t="shared" si="14"/>
        <v/>
      </c>
      <c r="G224" s="517" t="str">
        <f t="shared" si="15"/>
        <v/>
      </c>
      <c r="H224" s="518" t="str">
        <f t="shared" si="16"/>
        <v>否</v>
      </c>
      <c r="I224" s="503" t="str">
        <f t="shared" si="17"/>
        <v>项</v>
      </c>
    </row>
    <row r="225" ht="36" customHeight="1" spans="1:9">
      <c r="A225" s="198" t="s">
        <v>2956</v>
      </c>
      <c r="B225" s="199" t="s">
        <v>2957</v>
      </c>
      <c r="C225" s="519">
        <v>544</v>
      </c>
      <c r="D225" s="201"/>
      <c r="E225" s="521">
        <v>543</v>
      </c>
      <c r="F225" s="517">
        <f t="shared" si="14"/>
        <v>-0.002</v>
      </c>
      <c r="G225" s="517" t="str">
        <f t="shared" si="15"/>
        <v/>
      </c>
      <c r="H225" s="518" t="str">
        <f t="shared" si="16"/>
        <v>是</v>
      </c>
      <c r="I225" s="503" t="str">
        <f t="shared" si="17"/>
        <v>项</v>
      </c>
    </row>
    <row r="226" ht="36" customHeight="1" spans="1:9">
      <c r="A226" s="198" t="s">
        <v>2958</v>
      </c>
      <c r="B226" s="199" t="s">
        <v>2959</v>
      </c>
      <c r="C226" s="519"/>
      <c r="D226" s="201"/>
      <c r="E226" s="521"/>
      <c r="F226" s="517" t="str">
        <f t="shared" si="14"/>
        <v/>
      </c>
      <c r="G226" s="517" t="str">
        <f t="shared" si="15"/>
        <v/>
      </c>
      <c r="H226" s="518" t="str">
        <f t="shared" si="16"/>
        <v>否</v>
      </c>
      <c r="I226" s="503" t="str">
        <f t="shared" si="17"/>
        <v>项</v>
      </c>
    </row>
    <row r="227" ht="36" customHeight="1" spans="1:9">
      <c r="A227" s="198" t="s">
        <v>2960</v>
      </c>
      <c r="B227" s="199" t="s">
        <v>2961</v>
      </c>
      <c r="C227" s="519"/>
      <c r="D227" s="195"/>
      <c r="E227" s="521"/>
      <c r="F227" s="517" t="str">
        <f t="shared" si="14"/>
        <v/>
      </c>
      <c r="G227" s="517" t="str">
        <f t="shared" si="15"/>
        <v/>
      </c>
      <c r="H227" s="518" t="str">
        <f t="shared" si="16"/>
        <v>否</v>
      </c>
      <c r="I227" s="503" t="str">
        <f t="shared" si="17"/>
        <v>项</v>
      </c>
    </row>
    <row r="228" ht="36" customHeight="1" spans="1:9">
      <c r="A228" s="198" t="s">
        <v>2962</v>
      </c>
      <c r="B228" s="199" t="s">
        <v>2963</v>
      </c>
      <c r="C228" s="519"/>
      <c r="D228" s="201"/>
      <c r="E228" s="521"/>
      <c r="F228" s="517" t="str">
        <f t="shared" si="14"/>
        <v/>
      </c>
      <c r="G228" s="517" t="str">
        <f t="shared" si="15"/>
        <v/>
      </c>
      <c r="H228" s="518" t="str">
        <f t="shared" si="16"/>
        <v>否</v>
      </c>
      <c r="I228" s="503" t="str">
        <f t="shared" si="17"/>
        <v>项</v>
      </c>
    </row>
    <row r="229" ht="36" customHeight="1" spans="1:9">
      <c r="A229" s="198" t="s">
        <v>2964</v>
      </c>
      <c r="B229" s="199" t="s">
        <v>2965</v>
      </c>
      <c r="C229" s="519"/>
      <c r="D229" s="201"/>
      <c r="E229" s="521"/>
      <c r="F229" s="517" t="str">
        <f t="shared" si="14"/>
        <v/>
      </c>
      <c r="G229" s="517" t="str">
        <f t="shared" si="15"/>
        <v/>
      </c>
      <c r="H229" s="518" t="str">
        <f t="shared" si="16"/>
        <v>否</v>
      </c>
      <c r="I229" s="503" t="str">
        <f t="shared" si="17"/>
        <v>项</v>
      </c>
    </row>
    <row r="230" ht="36" customHeight="1" spans="1:9">
      <c r="A230" s="198" t="s">
        <v>2966</v>
      </c>
      <c r="B230" s="199" t="s">
        <v>2967</v>
      </c>
      <c r="C230" s="519"/>
      <c r="D230" s="201"/>
      <c r="E230" s="521"/>
      <c r="F230" s="517" t="str">
        <f t="shared" si="14"/>
        <v/>
      </c>
      <c r="G230" s="517" t="str">
        <f t="shared" si="15"/>
        <v/>
      </c>
      <c r="H230" s="518" t="str">
        <f t="shared" si="16"/>
        <v>否</v>
      </c>
      <c r="I230" s="503" t="str">
        <f t="shared" si="17"/>
        <v>项</v>
      </c>
    </row>
    <row r="231" ht="36" customHeight="1" spans="1:9">
      <c r="A231" s="198" t="s">
        <v>2968</v>
      </c>
      <c r="B231" s="199" t="s">
        <v>2969</v>
      </c>
      <c r="C231" s="519"/>
      <c r="D231" s="201"/>
      <c r="E231" s="521"/>
      <c r="F231" s="517" t="str">
        <f t="shared" si="14"/>
        <v/>
      </c>
      <c r="G231" s="517" t="str">
        <f t="shared" si="15"/>
        <v/>
      </c>
      <c r="H231" s="518" t="str">
        <f t="shared" si="16"/>
        <v>否</v>
      </c>
      <c r="I231" s="503" t="str">
        <f t="shared" si="17"/>
        <v>项</v>
      </c>
    </row>
    <row r="232" ht="36" customHeight="1" spans="1:9">
      <c r="A232" s="198" t="s">
        <v>2970</v>
      </c>
      <c r="B232" s="199" t="s">
        <v>2971</v>
      </c>
      <c r="C232" s="519"/>
      <c r="D232" s="203"/>
      <c r="E232" s="521"/>
      <c r="F232" s="517" t="str">
        <f t="shared" si="14"/>
        <v/>
      </c>
      <c r="G232" s="517" t="str">
        <f t="shared" si="15"/>
        <v/>
      </c>
      <c r="H232" s="518" t="str">
        <f t="shared" si="16"/>
        <v>否</v>
      </c>
      <c r="I232" s="503" t="str">
        <f t="shared" si="17"/>
        <v>项</v>
      </c>
    </row>
    <row r="233" ht="36" customHeight="1" spans="1:9">
      <c r="A233" s="198" t="s">
        <v>2972</v>
      </c>
      <c r="B233" s="199" t="s">
        <v>2973</v>
      </c>
      <c r="C233" s="519"/>
      <c r="D233" s="201"/>
      <c r="E233" s="521"/>
      <c r="F233" s="517" t="str">
        <f t="shared" si="14"/>
        <v/>
      </c>
      <c r="G233" s="517" t="str">
        <f t="shared" si="15"/>
        <v/>
      </c>
      <c r="H233" s="518" t="str">
        <f t="shared" si="16"/>
        <v>否</v>
      </c>
      <c r="I233" s="503" t="str">
        <f t="shared" si="17"/>
        <v>项</v>
      </c>
    </row>
    <row r="234" ht="38.1" customHeight="1" spans="1:9">
      <c r="A234" s="198" t="s">
        <v>2974</v>
      </c>
      <c r="B234" s="199" t="s">
        <v>2975</v>
      </c>
      <c r="C234" s="519"/>
      <c r="D234" s="201"/>
      <c r="E234" s="521"/>
      <c r="F234" s="517" t="str">
        <f t="shared" si="14"/>
        <v/>
      </c>
      <c r="G234" s="517" t="str">
        <f t="shared" si="15"/>
        <v/>
      </c>
      <c r="H234" s="518" t="str">
        <f t="shared" si="16"/>
        <v>否</v>
      </c>
      <c r="I234" s="503" t="str">
        <f t="shared" si="17"/>
        <v>项</v>
      </c>
    </row>
    <row r="235" ht="38.1" customHeight="1" spans="1:9">
      <c r="A235" s="198" t="s">
        <v>2976</v>
      </c>
      <c r="B235" s="199" t="s">
        <v>2977</v>
      </c>
      <c r="C235" s="519"/>
      <c r="D235" s="201"/>
      <c r="E235" s="521"/>
      <c r="F235" s="517" t="str">
        <f t="shared" si="14"/>
        <v/>
      </c>
      <c r="G235" s="517" t="str">
        <f t="shared" si="15"/>
        <v/>
      </c>
      <c r="H235" s="518" t="str">
        <f t="shared" si="16"/>
        <v>否</v>
      </c>
      <c r="I235" s="503" t="str">
        <f t="shared" si="17"/>
        <v>项</v>
      </c>
    </row>
    <row r="236" ht="36" customHeight="1" spans="1:9">
      <c r="A236" s="198" t="s">
        <v>2978</v>
      </c>
      <c r="B236" s="199" t="s">
        <v>2979</v>
      </c>
      <c r="C236" s="519">
        <v>3550</v>
      </c>
      <c r="D236" s="201"/>
      <c r="E236" s="521">
        <v>3686</v>
      </c>
      <c r="F236" s="517">
        <f t="shared" si="14"/>
        <v>0.038</v>
      </c>
      <c r="G236" s="517" t="str">
        <f t="shared" si="15"/>
        <v/>
      </c>
      <c r="H236" s="518" t="str">
        <f t="shared" si="16"/>
        <v>是</v>
      </c>
      <c r="I236" s="503" t="str">
        <f t="shared" si="17"/>
        <v>项</v>
      </c>
    </row>
    <row r="237" ht="36" customHeight="1" spans="1:9">
      <c r="A237" s="198" t="s">
        <v>2980</v>
      </c>
      <c r="B237" s="199" t="s">
        <v>2981</v>
      </c>
      <c r="C237" s="201"/>
      <c r="D237" s="266">
        <v>4268</v>
      </c>
      <c r="E237" s="201"/>
      <c r="F237" s="517" t="str">
        <f t="shared" si="14"/>
        <v/>
      </c>
      <c r="G237" s="517">
        <f t="shared" si="15"/>
        <v>0</v>
      </c>
      <c r="H237" s="518" t="str">
        <f t="shared" si="16"/>
        <v>是</v>
      </c>
      <c r="I237" s="503" t="str">
        <f t="shared" si="17"/>
        <v>项</v>
      </c>
    </row>
    <row r="238" ht="36" customHeight="1" spans="1:9">
      <c r="A238" s="192" t="s">
        <v>221</v>
      </c>
      <c r="B238" s="193" t="s">
        <v>2982</v>
      </c>
      <c r="C238" s="195">
        <f>C239</f>
        <v>9</v>
      </c>
      <c r="D238" s="195">
        <f>D239</f>
        <v>1</v>
      </c>
      <c r="E238" s="195">
        <f>E239</f>
        <v>65</v>
      </c>
      <c r="F238" s="517">
        <f t="shared" si="14"/>
        <v>6.222</v>
      </c>
      <c r="G238" s="517">
        <f t="shared" si="15"/>
        <v>65</v>
      </c>
      <c r="H238" s="518" t="str">
        <f t="shared" si="16"/>
        <v>是</v>
      </c>
      <c r="I238" s="503" t="str">
        <f t="shared" si="17"/>
        <v>类</v>
      </c>
    </row>
    <row r="239" ht="36" customHeight="1" spans="1:9">
      <c r="A239" s="220">
        <v>23304</v>
      </c>
      <c r="B239" s="199" t="s">
        <v>2983</v>
      </c>
      <c r="C239" s="201">
        <f>SUM(C240:C255)</f>
        <v>9</v>
      </c>
      <c r="D239" s="201">
        <f>SUM(D240:D255)</f>
        <v>1</v>
      </c>
      <c r="E239" s="201">
        <f>SUM(E240:E255)</f>
        <v>65</v>
      </c>
      <c r="F239" s="517">
        <f t="shared" si="14"/>
        <v>6.222</v>
      </c>
      <c r="G239" s="517">
        <f t="shared" si="15"/>
        <v>65</v>
      </c>
      <c r="H239" s="518" t="str">
        <f t="shared" si="16"/>
        <v>是</v>
      </c>
      <c r="I239" s="503" t="str">
        <f t="shared" si="17"/>
        <v>款</v>
      </c>
    </row>
    <row r="240" ht="36" customHeight="1" spans="1:9">
      <c r="A240" s="198" t="s">
        <v>2984</v>
      </c>
      <c r="B240" s="199" t="s">
        <v>2985</v>
      </c>
      <c r="C240" s="201"/>
      <c r="D240" s="201"/>
      <c r="E240" s="201"/>
      <c r="F240" s="517" t="str">
        <f t="shared" si="14"/>
        <v/>
      </c>
      <c r="G240" s="517" t="str">
        <f t="shared" si="15"/>
        <v/>
      </c>
      <c r="H240" s="518" t="str">
        <f t="shared" si="16"/>
        <v>否</v>
      </c>
      <c r="I240" s="503" t="str">
        <f t="shared" si="17"/>
        <v>项</v>
      </c>
    </row>
    <row r="241" ht="36" customHeight="1" spans="1:9">
      <c r="A241" s="198" t="s">
        <v>2986</v>
      </c>
      <c r="B241" s="221" t="s">
        <v>2987</v>
      </c>
      <c r="C241" s="201"/>
      <c r="D241" s="201"/>
      <c r="E241" s="201"/>
      <c r="F241" s="517" t="str">
        <f t="shared" si="14"/>
        <v/>
      </c>
      <c r="G241" s="517" t="str">
        <f t="shared" si="15"/>
        <v/>
      </c>
      <c r="H241" s="518" t="str">
        <f t="shared" si="16"/>
        <v>否</v>
      </c>
      <c r="I241" s="503" t="str">
        <f t="shared" si="17"/>
        <v>项</v>
      </c>
    </row>
    <row r="242" ht="36" customHeight="1" spans="1:9">
      <c r="A242" s="198" t="s">
        <v>2988</v>
      </c>
      <c r="B242" s="199" t="s">
        <v>2989</v>
      </c>
      <c r="C242" s="201"/>
      <c r="D242" s="201"/>
      <c r="E242" s="201"/>
      <c r="F242" s="517" t="str">
        <f t="shared" si="14"/>
        <v/>
      </c>
      <c r="G242" s="517" t="str">
        <f t="shared" si="15"/>
        <v/>
      </c>
      <c r="H242" s="518" t="str">
        <f t="shared" si="16"/>
        <v>否</v>
      </c>
      <c r="I242" s="503" t="str">
        <f t="shared" si="17"/>
        <v>项</v>
      </c>
    </row>
    <row r="243" ht="36" customHeight="1" spans="1:9">
      <c r="A243" s="198" t="s">
        <v>2990</v>
      </c>
      <c r="B243" s="199" t="s">
        <v>2991</v>
      </c>
      <c r="C243" s="519">
        <v>4</v>
      </c>
      <c r="D243" s="203"/>
      <c r="E243" s="521">
        <v>3</v>
      </c>
      <c r="F243" s="517">
        <f t="shared" si="14"/>
        <v>-0.25</v>
      </c>
      <c r="G243" s="517" t="str">
        <f t="shared" si="15"/>
        <v/>
      </c>
      <c r="H243" s="518" t="str">
        <f t="shared" si="16"/>
        <v>是</v>
      </c>
      <c r="I243" s="503" t="str">
        <f t="shared" si="17"/>
        <v>项</v>
      </c>
    </row>
    <row r="244" ht="36" customHeight="1" spans="1:9">
      <c r="A244" s="198" t="s">
        <v>2992</v>
      </c>
      <c r="B244" s="199" t="s">
        <v>2993</v>
      </c>
      <c r="C244" s="519">
        <v>0</v>
      </c>
      <c r="D244" s="201"/>
      <c r="E244" s="521"/>
      <c r="F244" s="517" t="str">
        <f t="shared" si="14"/>
        <v/>
      </c>
      <c r="G244" s="517" t="str">
        <f t="shared" si="15"/>
        <v/>
      </c>
      <c r="H244" s="518" t="str">
        <f t="shared" si="16"/>
        <v>否</v>
      </c>
      <c r="I244" s="503" t="str">
        <f t="shared" si="17"/>
        <v>项</v>
      </c>
    </row>
    <row r="245" ht="36" customHeight="1" spans="1:9">
      <c r="A245" s="198" t="s">
        <v>2994</v>
      </c>
      <c r="B245" s="199" t="s">
        <v>2995</v>
      </c>
      <c r="C245" s="519">
        <v>0</v>
      </c>
      <c r="D245" s="195"/>
      <c r="E245" s="521"/>
      <c r="F245" s="517" t="str">
        <f t="shared" si="14"/>
        <v/>
      </c>
      <c r="G245" s="517" t="str">
        <f t="shared" si="15"/>
        <v/>
      </c>
      <c r="H245" s="518" t="str">
        <f t="shared" si="16"/>
        <v>否</v>
      </c>
      <c r="I245" s="503" t="str">
        <f t="shared" si="17"/>
        <v>项</v>
      </c>
    </row>
    <row r="246" ht="36" customHeight="1" spans="1:9">
      <c r="A246" s="198" t="s">
        <v>2996</v>
      </c>
      <c r="B246" s="199" t="s">
        <v>2997</v>
      </c>
      <c r="C246" s="519">
        <v>0</v>
      </c>
      <c r="D246" s="201"/>
      <c r="E246" s="521"/>
      <c r="F246" s="517" t="str">
        <f t="shared" si="14"/>
        <v/>
      </c>
      <c r="G246" s="517" t="str">
        <f t="shared" si="15"/>
        <v/>
      </c>
      <c r="H246" s="518" t="str">
        <f t="shared" si="16"/>
        <v>否</v>
      </c>
      <c r="I246" s="503" t="str">
        <f t="shared" si="17"/>
        <v>项</v>
      </c>
    </row>
    <row r="247" ht="36" customHeight="1" spans="1:9">
      <c r="A247" s="198" t="s">
        <v>2998</v>
      </c>
      <c r="B247" s="199" t="s">
        <v>2999</v>
      </c>
      <c r="C247" s="519">
        <v>0</v>
      </c>
      <c r="D247" s="201"/>
      <c r="E247" s="521"/>
      <c r="F247" s="517" t="str">
        <f t="shared" si="14"/>
        <v/>
      </c>
      <c r="G247" s="517" t="str">
        <f t="shared" si="15"/>
        <v/>
      </c>
      <c r="H247" s="518" t="str">
        <f t="shared" si="16"/>
        <v>否</v>
      </c>
      <c r="I247" s="503" t="str">
        <f t="shared" si="17"/>
        <v>项</v>
      </c>
    </row>
    <row r="248" ht="36" customHeight="1" spans="1:9">
      <c r="A248" s="198" t="s">
        <v>3000</v>
      </c>
      <c r="B248" s="199" t="s">
        <v>3001</v>
      </c>
      <c r="C248" s="519">
        <v>0</v>
      </c>
      <c r="D248" s="201"/>
      <c r="E248" s="521"/>
      <c r="F248" s="517" t="str">
        <f t="shared" si="14"/>
        <v/>
      </c>
      <c r="G248" s="517" t="str">
        <f t="shared" si="15"/>
        <v/>
      </c>
      <c r="H248" s="518" t="str">
        <f t="shared" si="16"/>
        <v>否</v>
      </c>
      <c r="I248" s="503" t="str">
        <f t="shared" si="17"/>
        <v>项</v>
      </c>
    </row>
    <row r="249" ht="36" customHeight="1" spans="1:9">
      <c r="A249" s="198" t="s">
        <v>3002</v>
      </c>
      <c r="B249" s="199" t="s">
        <v>3003</v>
      </c>
      <c r="C249" s="519">
        <v>0</v>
      </c>
      <c r="D249" s="201"/>
      <c r="E249" s="521"/>
      <c r="F249" s="517" t="str">
        <f t="shared" si="14"/>
        <v/>
      </c>
      <c r="G249" s="517" t="str">
        <f t="shared" si="15"/>
        <v/>
      </c>
      <c r="H249" s="518" t="str">
        <f t="shared" si="16"/>
        <v>否</v>
      </c>
      <c r="I249" s="503" t="str">
        <f t="shared" si="17"/>
        <v>项</v>
      </c>
    </row>
    <row r="250" ht="36" customHeight="1" spans="1:9">
      <c r="A250" s="198" t="s">
        <v>3004</v>
      </c>
      <c r="B250" s="199" t="s">
        <v>3005</v>
      </c>
      <c r="C250" s="519">
        <v>0</v>
      </c>
      <c r="D250" s="201"/>
      <c r="E250" s="521"/>
      <c r="F250" s="517" t="str">
        <f t="shared" si="14"/>
        <v/>
      </c>
      <c r="G250" s="517" t="str">
        <f t="shared" si="15"/>
        <v/>
      </c>
      <c r="H250" s="518" t="str">
        <f t="shared" si="16"/>
        <v>否</v>
      </c>
      <c r="I250" s="503" t="str">
        <f t="shared" si="17"/>
        <v>项</v>
      </c>
    </row>
    <row r="251" ht="36" customHeight="1" spans="1:9">
      <c r="A251" s="198" t="s">
        <v>3006</v>
      </c>
      <c r="B251" s="199" t="s">
        <v>3007</v>
      </c>
      <c r="C251" s="519">
        <v>0</v>
      </c>
      <c r="D251" s="201"/>
      <c r="E251" s="521"/>
      <c r="F251" s="517" t="str">
        <f t="shared" si="14"/>
        <v/>
      </c>
      <c r="G251" s="517" t="str">
        <f t="shared" si="15"/>
        <v/>
      </c>
      <c r="H251" s="518" t="str">
        <f t="shared" si="16"/>
        <v>否</v>
      </c>
      <c r="I251" s="503" t="str">
        <f t="shared" si="17"/>
        <v>项</v>
      </c>
    </row>
    <row r="252" ht="38.1" customHeight="1" spans="1:9">
      <c r="A252" s="198" t="s">
        <v>3008</v>
      </c>
      <c r="B252" s="199" t="s">
        <v>3009</v>
      </c>
      <c r="C252" s="519">
        <v>0</v>
      </c>
      <c r="D252" s="201"/>
      <c r="E252" s="521"/>
      <c r="F252" s="517" t="str">
        <f t="shared" si="14"/>
        <v/>
      </c>
      <c r="G252" s="517" t="str">
        <f t="shared" si="15"/>
        <v/>
      </c>
      <c r="H252" s="518" t="str">
        <f t="shared" si="16"/>
        <v>否</v>
      </c>
      <c r="I252" s="503" t="str">
        <f t="shared" si="17"/>
        <v>项</v>
      </c>
    </row>
    <row r="253" ht="38.1" customHeight="1" spans="1:9">
      <c r="A253" s="198" t="s">
        <v>3010</v>
      </c>
      <c r="B253" s="199" t="s">
        <v>3011</v>
      </c>
      <c r="C253" s="519">
        <v>0</v>
      </c>
      <c r="D253" s="201"/>
      <c r="E253" s="521"/>
      <c r="F253" s="517" t="str">
        <f t="shared" si="14"/>
        <v/>
      </c>
      <c r="G253" s="517" t="str">
        <f t="shared" si="15"/>
        <v/>
      </c>
      <c r="H253" s="518" t="str">
        <f t="shared" si="16"/>
        <v>否</v>
      </c>
      <c r="I253" s="503" t="str">
        <f t="shared" si="17"/>
        <v>项</v>
      </c>
    </row>
    <row r="254" ht="36" customHeight="1" spans="1:9">
      <c r="A254" s="198" t="s">
        <v>3012</v>
      </c>
      <c r="B254" s="199" t="s">
        <v>3013</v>
      </c>
      <c r="C254" s="519">
        <v>5</v>
      </c>
      <c r="D254" s="201"/>
      <c r="E254" s="521">
        <v>17</v>
      </c>
      <c r="F254" s="517">
        <f t="shared" si="14"/>
        <v>2.4</v>
      </c>
      <c r="G254" s="517" t="str">
        <f t="shared" si="15"/>
        <v/>
      </c>
      <c r="H254" s="518" t="str">
        <f t="shared" si="16"/>
        <v>是</v>
      </c>
      <c r="I254" s="503" t="str">
        <f t="shared" si="17"/>
        <v>项</v>
      </c>
    </row>
    <row r="255" ht="36" customHeight="1" spans="1:9">
      <c r="A255" s="198" t="s">
        <v>3014</v>
      </c>
      <c r="B255" s="199" t="s">
        <v>3015</v>
      </c>
      <c r="C255" s="201"/>
      <c r="D255" s="201">
        <v>1</v>
      </c>
      <c r="E255" s="521">
        <v>45</v>
      </c>
      <c r="F255" s="517" t="str">
        <f t="shared" si="14"/>
        <v/>
      </c>
      <c r="G255" s="517">
        <f t="shared" si="15"/>
        <v>45</v>
      </c>
      <c r="H255" s="518" t="str">
        <f t="shared" si="16"/>
        <v>是</v>
      </c>
      <c r="I255" s="503" t="str">
        <f t="shared" si="17"/>
        <v>项</v>
      </c>
    </row>
    <row r="256" ht="36" customHeight="1" spans="1:9">
      <c r="A256" s="225" t="s">
        <v>3016</v>
      </c>
      <c r="B256" s="193" t="s">
        <v>3017</v>
      </c>
      <c r="C256" s="195">
        <f>SUM(C257,C270)</f>
        <v>0</v>
      </c>
      <c r="D256" s="201"/>
      <c r="E256" s="195"/>
      <c r="F256" s="517" t="str">
        <f t="shared" si="14"/>
        <v/>
      </c>
      <c r="G256" s="517" t="str">
        <f t="shared" si="15"/>
        <v/>
      </c>
      <c r="H256" s="518" t="str">
        <f t="shared" si="16"/>
        <v>是</v>
      </c>
      <c r="I256" s="503" t="str">
        <f t="shared" si="17"/>
        <v>类</v>
      </c>
    </row>
    <row r="257" ht="36" customHeight="1" spans="1:9">
      <c r="A257" s="226" t="s">
        <v>3018</v>
      </c>
      <c r="B257" s="199" t="s">
        <v>3019</v>
      </c>
      <c r="C257" s="201">
        <f>SUM(C258:C269)</f>
        <v>0</v>
      </c>
      <c r="D257" s="201"/>
      <c r="E257" s="201"/>
      <c r="F257" s="517" t="str">
        <f t="shared" si="14"/>
        <v/>
      </c>
      <c r="G257" s="517" t="str">
        <f t="shared" si="15"/>
        <v/>
      </c>
      <c r="H257" s="518" t="str">
        <f t="shared" si="16"/>
        <v>否</v>
      </c>
      <c r="I257" s="503" t="str">
        <f t="shared" si="17"/>
        <v>款</v>
      </c>
    </row>
    <row r="258" ht="36" customHeight="1" spans="1:9">
      <c r="A258" s="226" t="s">
        <v>3020</v>
      </c>
      <c r="B258" s="199" t="s">
        <v>3021</v>
      </c>
      <c r="C258" s="201"/>
      <c r="D258" s="203"/>
      <c r="E258" s="201"/>
      <c r="F258" s="517" t="str">
        <f t="shared" si="14"/>
        <v/>
      </c>
      <c r="G258" s="517" t="str">
        <f t="shared" si="15"/>
        <v/>
      </c>
      <c r="H258" s="518" t="str">
        <f t="shared" si="16"/>
        <v>否</v>
      </c>
      <c r="I258" s="503" t="str">
        <f t="shared" si="17"/>
        <v>项</v>
      </c>
    </row>
    <row r="259" ht="36" customHeight="1" spans="1:9">
      <c r="A259" s="226" t="s">
        <v>3022</v>
      </c>
      <c r="B259" s="199" t="s">
        <v>3023</v>
      </c>
      <c r="C259" s="201"/>
      <c r="D259" s="201"/>
      <c r="E259" s="201"/>
      <c r="F259" s="517" t="str">
        <f t="shared" si="14"/>
        <v/>
      </c>
      <c r="G259" s="517" t="str">
        <f t="shared" si="15"/>
        <v/>
      </c>
      <c r="H259" s="518" t="str">
        <f t="shared" si="16"/>
        <v>否</v>
      </c>
      <c r="I259" s="503" t="str">
        <f t="shared" si="17"/>
        <v>项</v>
      </c>
    </row>
    <row r="260" ht="36" customHeight="1" spans="1:9">
      <c r="A260" s="226" t="s">
        <v>3024</v>
      </c>
      <c r="B260" s="199" t="s">
        <v>3025</v>
      </c>
      <c r="C260" s="201"/>
      <c r="D260" s="201"/>
      <c r="E260" s="201"/>
      <c r="F260" s="517" t="str">
        <f t="shared" si="14"/>
        <v/>
      </c>
      <c r="G260" s="517" t="str">
        <f t="shared" si="15"/>
        <v/>
      </c>
      <c r="H260" s="518" t="str">
        <f t="shared" si="16"/>
        <v>否</v>
      </c>
      <c r="I260" s="503" t="str">
        <f t="shared" si="17"/>
        <v>项</v>
      </c>
    </row>
    <row r="261" ht="36" customHeight="1" spans="1:9">
      <c r="A261" s="226" t="s">
        <v>3026</v>
      </c>
      <c r="B261" s="199" t="s">
        <v>3027</v>
      </c>
      <c r="C261" s="201"/>
      <c r="D261" s="201"/>
      <c r="E261" s="201"/>
      <c r="F261" s="517" t="str">
        <f t="shared" si="14"/>
        <v/>
      </c>
      <c r="G261" s="517" t="str">
        <f t="shared" si="15"/>
        <v/>
      </c>
      <c r="H261" s="518" t="str">
        <f t="shared" si="16"/>
        <v>否</v>
      </c>
      <c r="I261" s="503" t="str">
        <f t="shared" si="17"/>
        <v>项</v>
      </c>
    </row>
    <row r="262" ht="36" customHeight="1" spans="1:9">
      <c r="A262" s="226" t="s">
        <v>3028</v>
      </c>
      <c r="B262" s="199" t="s">
        <v>3029</v>
      </c>
      <c r="C262" s="201"/>
      <c r="D262" s="201"/>
      <c r="E262" s="201"/>
      <c r="F262" s="517" t="str">
        <f t="shared" ref="F262:F297" si="18">IF(C262&lt;&gt;0,E262/C262-1,"")</f>
        <v/>
      </c>
      <c r="G262" s="517" t="str">
        <f t="shared" ref="G262:G297" si="19">IF(D262&lt;&gt;0,E262/D262,"")</f>
        <v/>
      </c>
      <c r="H262" s="518" t="str">
        <f t="shared" si="16"/>
        <v>否</v>
      </c>
      <c r="I262" s="503" t="str">
        <f t="shared" si="17"/>
        <v>项</v>
      </c>
    </row>
    <row r="263" ht="36" customHeight="1" spans="1:9">
      <c r="A263" s="226" t="s">
        <v>3030</v>
      </c>
      <c r="B263" s="199" t="s">
        <v>3031</v>
      </c>
      <c r="C263" s="201"/>
      <c r="D263" s="201"/>
      <c r="E263" s="201"/>
      <c r="F263" s="517" t="str">
        <f t="shared" si="18"/>
        <v/>
      </c>
      <c r="G263" s="517" t="str">
        <f t="shared" si="19"/>
        <v/>
      </c>
      <c r="H263" s="518" t="str">
        <f t="shared" si="16"/>
        <v>否</v>
      </c>
      <c r="I263" s="503" t="str">
        <f t="shared" si="17"/>
        <v>项</v>
      </c>
    </row>
    <row r="264" ht="36" customHeight="1" spans="1:9">
      <c r="A264" s="226" t="s">
        <v>3032</v>
      </c>
      <c r="B264" s="199" t="s">
        <v>3033</v>
      </c>
      <c r="C264" s="201"/>
      <c r="D264" s="201"/>
      <c r="E264" s="201"/>
      <c r="F264" s="517" t="str">
        <f t="shared" si="18"/>
        <v/>
      </c>
      <c r="G264" s="517" t="str">
        <f t="shared" si="19"/>
        <v/>
      </c>
      <c r="H264" s="518" t="str">
        <f t="shared" si="16"/>
        <v>否</v>
      </c>
      <c r="I264" s="503" t="str">
        <f t="shared" si="17"/>
        <v>项</v>
      </c>
    </row>
    <row r="265" ht="36" customHeight="1" spans="1:9">
      <c r="A265" s="226" t="s">
        <v>3034</v>
      </c>
      <c r="B265" s="199" t="s">
        <v>3035</v>
      </c>
      <c r="C265" s="201"/>
      <c r="D265" s="201"/>
      <c r="E265" s="201"/>
      <c r="F265" s="517" t="str">
        <f t="shared" si="18"/>
        <v/>
      </c>
      <c r="G265" s="517" t="str">
        <f t="shared" si="19"/>
        <v/>
      </c>
      <c r="H265" s="518" t="str">
        <f t="shared" si="16"/>
        <v>否</v>
      </c>
      <c r="I265" s="503" t="str">
        <f t="shared" si="17"/>
        <v>项</v>
      </c>
    </row>
    <row r="266" ht="38.1" customHeight="1" spans="1:9">
      <c r="A266" s="226" t="s">
        <v>3036</v>
      </c>
      <c r="B266" s="199" t="s">
        <v>3037</v>
      </c>
      <c r="C266" s="201"/>
      <c r="D266" s="201"/>
      <c r="E266" s="201"/>
      <c r="F266" s="517" t="str">
        <f t="shared" si="18"/>
        <v/>
      </c>
      <c r="G266" s="517" t="str">
        <f t="shared" si="19"/>
        <v/>
      </c>
      <c r="H266" s="518" t="str">
        <f t="shared" si="16"/>
        <v>否</v>
      </c>
      <c r="I266" s="503" t="str">
        <f t="shared" si="17"/>
        <v>项</v>
      </c>
    </row>
    <row r="267" ht="36" customHeight="1" spans="1:9">
      <c r="A267" s="226" t="s">
        <v>3038</v>
      </c>
      <c r="B267" s="199" t="s">
        <v>3039</v>
      </c>
      <c r="C267" s="201"/>
      <c r="D267" s="525"/>
      <c r="E267" s="201"/>
      <c r="F267" s="517" t="str">
        <f t="shared" si="18"/>
        <v/>
      </c>
      <c r="G267" s="517" t="str">
        <f t="shared" si="19"/>
        <v/>
      </c>
      <c r="H267" s="518" t="str">
        <f t="shared" si="16"/>
        <v>否</v>
      </c>
      <c r="I267" s="503" t="str">
        <f t="shared" si="17"/>
        <v>项</v>
      </c>
    </row>
    <row r="268" ht="36" customHeight="1" spans="1:9">
      <c r="A268" s="226" t="s">
        <v>3040</v>
      </c>
      <c r="B268" s="199" t="s">
        <v>3041</v>
      </c>
      <c r="C268" s="201"/>
      <c r="D268" s="525"/>
      <c r="E268" s="201"/>
      <c r="F268" s="517" t="str">
        <f t="shared" si="18"/>
        <v/>
      </c>
      <c r="G268" s="517" t="str">
        <f t="shared" si="19"/>
        <v/>
      </c>
      <c r="H268" s="518" t="str">
        <f t="shared" si="16"/>
        <v>否</v>
      </c>
      <c r="I268" s="503" t="str">
        <f t="shared" si="17"/>
        <v>项</v>
      </c>
    </row>
    <row r="269" ht="36" customHeight="1" spans="1:9">
      <c r="A269" s="226" t="s">
        <v>3042</v>
      </c>
      <c r="B269" s="199" t="s">
        <v>3043</v>
      </c>
      <c r="C269" s="201"/>
      <c r="D269" s="525"/>
      <c r="E269" s="201"/>
      <c r="F269" s="517" t="str">
        <f t="shared" si="18"/>
        <v/>
      </c>
      <c r="G269" s="517" t="str">
        <f t="shared" si="19"/>
        <v/>
      </c>
      <c r="H269" s="518" t="str">
        <f t="shared" si="16"/>
        <v>否</v>
      </c>
      <c r="I269" s="503" t="str">
        <f t="shared" si="17"/>
        <v>项</v>
      </c>
    </row>
    <row r="270" ht="36" customHeight="1" spans="1:9">
      <c r="A270" s="226" t="s">
        <v>3044</v>
      </c>
      <c r="B270" s="199" t="s">
        <v>3045</v>
      </c>
      <c r="C270" s="201">
        <f>SUM(C271:C276)</f>
        <v>0</v>
      </c>
      <c r="D270" s="201"/>
      <c r="E270" s="201"/>
      <c r="F270" s="517" t="str">
        <f t="shared" si="18"/>
        <v/>
      </c>
      <c r="G270" s="517" t="str">
        <f t="shared" si="19"/>
        <v/>
      </c>
      <c r="H270" s="518" t="str">
        <f t="shared" si="16"/>
        <v>否</v>
      </c>
      <c r="I270" s="503" t="str">
        <f t="shared" si="17"/>
        <v>款</v>
      </c>
    </row>
    <row r="271" ht="36" customHeight="1" spans="1:9">
      <c r="A271" s="226" t="s">
        <v>3046</v>
      </c>
      <c r="B271" s="199" t="s">
        <v>3047</v>
      </c>
      <c r="C271" s="201"/>
      <c r="D271" s="201"/>
      <c r="E271" s="201"/>
      <c r="F271" s="517" t="str">
        <f t="shared" si="18"/>
        <v/>
      </c>
      <c r="G271" s="517" t="str">
        <f t="shared" si="19"/>
        <v/>
      </c>
      <c r="H271" s="518" t="str">
        <f t="shared" si="16"/>
        <v>否</v>
      </c>
      <c r="I271" s="503" t="str">
        <f t="shared" si="17"/>
        <v>项</v>
      </c>
    </row>
    <row r="272" ht="36" customHeight="1" spans="1:9">
      <c r="A272" s="226" t="s">
        <v>3048</v>
      </c>
      <c r="B272" s="199" t="s">
        <v>3049</v>
      </c>
      <c r="C272" s="201"/>
      <c r="D272" s="201"/>
      <c r="E272" s="201"/>
      <c r="F272" s="517" t="str">
        <f t="shared" si="18"/>
        <v/>
      </c>
      <c r="G272" s="517" t="str">
        <f t="shared" si="19"/>
        <v/>
      </c>
      <c r="H272" s="518" t="str">
        <f t="shared" ref="H272:H297" si="20">IF(LEN(A272)=3,"是",IF(B272&lt;&gt;"",IF(SUM(C272:E272)&lt;&gt;0,"是","否"),"是"))</f>
        <v>否</v>
      </c>
      <c r="I272" s="503" t="str">
        <f t="shared" ref="I272:I276" si="21">IF(LEN(A272)=3,"类",IF(LEN(A272)=5,"款","项"))</f>
        <v>项</v>
      </c>
    </row>
    <row r="273" ht="36" customHeight="1" spans="1:9">
      <c r="A273" s="226" t="s">
        <v>3050</v>
      </c>
      <c r="B273" s="199" t="s">
        <v>3051</v>
      </c>
      <c r="C273" s="201"/>
      <c r="D273" s="201"/>
      <c r="E273" s="201"/>
      <c r="F273" s="517" t="str">
        <f t="shared" si="18"/>
        <v/>
      </c>
      <c r="G273" s="517" t="str">
        <f t="shared" si="19"/>
        <v/>
      </c>
      <c r="H273" s="518" t="str">
        <f t="shared" si="20"/>
        <v>否</v>
      </c>
      <c r="I273" s="503" t="str">
        <f t="shared" si="21"/>
        <v>项</v>
      </c>
    </row>
    <row r="274" ht="36" customHeight="1" spans="1:9">
      <c r="A274" s="226" t="s">
        <v>3052</v>
      </c>
      <c r="B274" s="199" t="s">
        <v>3053</v>
      </c>
      <c r="C274" s="201"/>
      <c r="D274" s="201"/>
      <c r="E274" s="201"/>
      <c r="F274" s="517" t="str">
        <f t="shared" si="18"/>
        <v/>
      </c>
      <c r="G274" s="517" t="str">
        <f t="shared" si="19"/>
        <v/>
      </c>
      <c r="H274" s="518" t="str">
        <f t="shared" si="20"/>
        <v>否</v>
      </c>
      <c r="I274" s="503" t="str">
        <f t="shared" si="21"/>
        <v>项</v>
      </c>
    </row>
    <row r="275" ht="36" customHeight="1" spans="1:9">
      <c r="A275" s="226" t="s">
        <v>3054</v>
      </c>
      <c r="B275" s="199" t="s">
        <v>3055</v>
      </c>
      <c r="C275" s="201"/>
      <c r="D275" s="201"/>
      <c r="E275" s="201"/>
      <c r="F275" s="517" t="str">
        <f t="shared" si="18"/>
        <v/>
      </c>
      <c r="G275" s="517" t="str">
        <f t="shared" si="19"/>
        <v/>
      </c>
      <c r="H275" s="518" t="str">
        <f t="shared" si="20"/>
        <v>否</v>
      </c>
      <c r="I275" s="503" t="str">
        <f t="shared" si="21"/>
        <v>项</v>
      </c>
    </row>
    <row r="276" ht="38.1" customHeight="1" spans="1:9">
      <c r="A276" s="226" t="s">
        <v>3056</v>
      </c>
      <c r="B276" s="199" t="s">
        <v>3057</v>
      </c>
      <c r="C276" s="201"/>
      <c r="D276" s="201"/>
      <c r="E276" s="201"/>
      <c r="F276" s="517" t="str">
        <f t="shared" si="18"/>
        <v/>
      </c>
      <c r="G276" s="517" t="str">
        <f t="shared" si="19"/>
        <v/>
      </c>
      <c r="H276" s="518" t="str">
        <f t="shared" si="20"/>
        <v>否</v>
      </c>
      <c r="I276" s="503" t="str">
        <f t="shared" si="21"/>
        <v>项</v>
      </c>
    </row>
    <row r="277" ht="38.1" customHeight="1" spans="1:9">
      <c r="A277" s="192"/>
      <c r="B277" s="193"/>
      <c r="C277" s="201"/>
      <c r="D277" s="201"/>
      <c r="E277" s="201"/>
      <c r="F277" s="517" t="str">
        <f t="shared" si="18"/>
        <v/>
      </c>
      <c r="G277" s="517" t="str">
        <f t="shared" si="19"/>
        <v/>
      </c>
      <c r="H277" s="518" t="str">
        <f t="shared" si="20"/>
        <v>是</v>
      </c>
      <c r="I277" s="503"/>
    </row>
    <row r="278" ht="38.1" customHeight="1" spans="1:9">
      <c r="A278" s="227"/>
      <c r="B278" s="228" t="s">
        <v>3058</v>
      </c>
      <c r="C278" s="195">
        <f>SUM(C5,C21,C33,C44,C102,C137,C189,C193,C220,C238,C256)</f>
        <v>20600</v>
      </c>
      <c r="D278" s="195">
        <f>SUM(D5,D21,D33,D44,D102,D137,D189,D193,D220,D238,D256)</f>
        <v>14793</v>
      </c>
      <c r="E278" s="195">
        <f>SUM(E5,E21,E33,E44,E102,E137,E189,E193,E220,E238,E256)</f>
        <v>34515</v>
      </c>
      <c r="F278" s="517">
        <f t="shared" si="18"/>
        <v>0.675</v>
      </c>
      <c r="G278" s="517">
        <f t="shared" si="19"/>
        <v>2.333</v>
      </c>
      <c r="H278" s="518" t="str">
        <f t="shared" si="20"/>
        <v>是</v>
      </c>
      <c r="I278" s="503"/>
    </row>
    <row r="279" ht="38.1" customHeight="1" spans="1:9">
      <c r="A279" s="526" t="s">
        <v>3059</v>
      </c>
      <c r="B279" s="231" t="s">
        <v>226</v>
      </c>
      <c r="C279" s="195">
        <f>SUM(C280+C291+C292+C293)</f>
        <v>885</v>
      </c>
      <c r="D279" s="195">
        <f>SUM(D280,D291:D293)</f>
        <v>396</v>
      </c>
      <c r="E279" s="195">
        <f>SUM(E280,E291:E293)</f>
        <v>5244</v>
      </c>
      <c r="F279" s="517">
        <f t="shared" si="18"/>
        <v>4.925</v>
      </c>
      <c r="G279" s="517">
        <f t="shared" si="19"/>
        <v>13.242</v>
      </c>
      <c r="H279" s="518" t="str">
        <f t="shared" si="20"/>
        <v>是</v>
      </c>
      <c r="I279" s="503"/>
    </row>
    <row r="280" ht="36" customHeight="1" spans="1:9">
      <c r="A280" s="229" t="s">
        <v>3060</v>
      </c>
      <c r="B280" s="231" t="s">
        <v>3061</v>
      </c>
      <c r="C280" s="239">
        <f>SUM(C281:C290)</f>
        <v>0</v>
      </c>
      <c r="D280" s="239"/>
      <c r="E280" s="239"/>
      <c r="F280" s="517" t="str">
        <f t="shared" si="18"/>
        <v/>
      </c>
      <c r="G280" s="517" t="str">
        <f t="shared" si="19"/>
        <v/>
      </c>
      <c r="H280" s="518" t="str">
        <f t="shared" si="20"/>
        <v>否</v>
      </c>
      <c r="I280" s="503"/>
    </row>
    <row r="281" ht="36" customHeight="1" spans="1:9">
      <c r="A281" s="232" t="s">
        <v>3062</v>
      </c>
      <c r="B281" s="233" t="s">
        <v>3063</v>
      </c>
      <c r="C281" s="239"/>
      <c r="D281" s="330"/>
      <c r="E281" s="239"/>
      <c r="F281" s="517" t="str">
        <f t="shared" si="18"/>
        <v/>
      </c>
      <c r="G281" s="517" t="str">
        <f t="shared" si="19"/>
        <v/>
      </c>
      <c r="H281" s="518" t="str">
        <f t="shared" si="20"/>
        <v>否</v>
      </c>
      <c r="I281" s="503"/>
    </row>
    <row r="282" ht="36" customHeight="1" spans="1:9">
      <c r="A282" s="232" t="s">
        <v>3064</v>
      </c>
      <c r="B282" s="233" t="s">
        <v>3065</v>
      </c>
      <c r="C282" s="239"/>
      <c r="D282" s="330"/>
      <c r="E282" s="239"/>
      <c r="F282" s="517" t="str">
        <f t="shared" si="18"/>
        <v/>
      </c>
      <c r="G282" s="517" t="str">
        <f t="shared" si="19"/>
        <v/>
      </c>
      <c r="H282" s="518" t="str">
        <f t="shared" si="20"/>
        <v>否</v>
      </c>
      <c r="I282" s="503"/>
    </row>
    <row r="283" ht="36" customHeight="1" spans="1:9">
      <c r="A283" s="232" t="s">
        <v>3066</v>
      </c>
      <c r="B283" s="233" t="s">
        <v>3067</v>
      </c>
      <c r="C283" s="239"/>
      <c r="D283" s="330"/>
      <c r="E283" s="239"/>
      <c r="F283" s="517" t="str">
        <f t="shared" si="18"/>
        <v/>
      </c>
      <c r="G283" s="517" t="str">
        <f t="shared" si="19"/>
        <v/>
      </c>
      <c r="H283" s="518" t="str">
        <f t="shared" si="20"/>
        <v>否</v>
      </c>
      <c r="I283" s="503"/>
    </row>
    <row r="284" ht="36" customHeight="1" spans="1:9">
      <c r="A284" s="232" t="s">
        <v>3068</v>
      </c>
      <c r="B284" s="233" t="s">
        <v>3069</v>
      </c>
      <c r="C284" s="239"/>
      <c r="D284" s="330"/>
      <c r="E284" s="239"/>
      <c r="F284" s="517" t="str">
        <f t="shared" si="18"/>
        <v/>
      </c>
      <c r="G284" s="517" t="str">
        <f t="shared" si="19"/>
        <v/>
      </c>
      <c r="H284" s="518" t="str">
        <f t="shared" si="20"/>
        <v>否</v>
      </c>
      <c r="I284" s="503"/>
    </row>
    <row r="285" ht="36" customHeight="1" spans="1:9">
      <c r="A285" s="232" t="s">
        <v>3070</v>
      </c>
      <c r="B285" s="233" t="s">
        <v>3071</v>
      </c>
      <c r="C285" s="239"/>
      <c r="D285" s="330"/>
      <c r="E285" s="239"/>
      <c r="F285" s="517" t="str">
        <f t="shared" si="18"/>
        <v/>
      </c>
      <c r="G285" s="517" t="str">
        <f t="shared" si="19"/>
        <v/>
      </c>
      <c r="H285" s="518" t="str">
        <f t="shared" si="20"/>
        <v>否</v>
      </c>
      <c r="I285" s="503"/>
    </row>
    <row r="286" ht="36" customHeight="1" spans="1:9">
      <c r="A286" s="232" t="s">
        <v>3072</v>
      </c>
      <c r="B286" s="233" t="s">
        <v>3073</v>
      </c>
      <c r="C286" s="239"/>
      <c r="D286" s="330"/>
      <c r="E286" s="239"/>
      <c r="F286" s="517" t="str">
        <f t="shared" si="18"/>
        <v/>
      </c>
      <c r="G286" s="517" t="str">
        <f t="shared" si="19"/>
        <v/>
      </c>
      <c r="H286" s="518" t="str">
        <f t="shared" si="20"/>
        <v>否</v>
      </c>
      <c r="I286" s="503"/>
    </row>
    <row r="287" ht="36" customHeight="1" spans="1:9">
      <c r="A287" s="232" t="s">
        <v>3074</v>
      </c>
      <c r="B287" s="233" t="s">
        <v>3075</v>
      </c>
      <c r="C287" s="239"/>
      <c r="D287" s="330"/>
      <c r="E287" s="239"/>
      <c r="F287" s="517" t="str">
        <f t="shared" si="18"/>
        <v/>
      </c>
      <c r="G287" s="517" t="str">
        <f t="shared" si="19"/>
        <v/>
      </c>
      <c r="H287" s="518" t="str">
        <f t="shared" si="20"/>
        <v>否</v>
      </c>
      <c r="I287" s="503"/>
    </row>
    <row r="288" ht="36" customHeight="1" spans="1:9">
      <c r="A288" s="232" t="s">
        <v>3076</v>
      </c>
      <c r="B288" s="233" t="s">
        <v>3077</v>
      </c>
      <c r="C288" s="239"/>
      <c r="D288" s="330"/>
      <c r="E288" s="239"/>
      <c r="F288" s="517" t="str">
        <f t="shared" si="18"/>
        <v/>
      </c>
      <c r="G288" s="517" t="str">
        <f t="shared" si="19"/>
        <v/>
      </c>
      <c r="H288" s="518" t="str">
        <f t="shared" si="20"/>
        <v>否</v>
      </c>
      <c r="I288" s="503"/>
    </row>
    <row r="289" ht="36" customHeight="1" spans="1:9">
      <c r="A289" s="232" t="s">
        <v>3078</v>
      </c>
      <c r="B289" s="233" t="s">
        <v>3079</v>
      </c>
      <c r="C289" s="239"/>
      <c r="D289" s="330"/>
      <c r="E289" s="239"/>
      <c r="F289" s="517" t="str">
        <f t="shared" si="18"/>
        <v/>
      </c>
      <c r="G289" s="517" t="str">
        <f t="shared" si="19"/>
        <v/>
      </c>
      <c r="H289" s="518" t="str">
        <f t="shared" si="20"/>
        <v>否</v>
      </c>
      <c r="I289" s="503"/>
    </row>
    <row r="290" ht="36" customHeight="1" spans="1:9">
      <c r="A290" s="232" t="s">
        <v>3080</v>
      </c>
      <c r="B290" s="233" t="s">
        <v>3081</v>
      </c>
      <c r="C290" s="239"/>
      <c r="D290" s="330"/>
      <c r="E290" s="239"/>
      <c r="F290" s="517" t="str">
        <f t="shared" si="18"/>
        <v/>
      </c>
      <c r="G290" s="517" t="str">
        <f t="shared" si="19"/>
        <v/>
      </c>
      <c r="H290" s="518" t="str">
        <f t="shared" si="20"/>
        <v>否</v>
      </c>
      <c r="I290" s="503"/>
    </row>
    <row r="291" ht="36" customHeight="1" spans="1:9">
      <c r="A291" s="232" t="s">
        <v>3082</v>
      </c>
      <c r="B291" s="233" t="s">
        <v>3083</v>
      </c>
      <c r="C291" s="203">
        <v>126</v>
      </c>
      <c r="D291" s="266">
        <v>396</v>
      </c>
      <c r="E291" s="203">
        <v>93</v>
      </c>
      <c r="F291" s="517">
        <f t="shared" si="18"/>
        <v>-0.262</v>
      </c>
      <c r="G291" s="517">
        <f t="shared" si="19"/>
        <v>0.235</v>
      </c>
      <c r="H291" s="518" t="str">
        <f t="shared" si="20"/>
        <v>是</v>
      </c>
      <c r="I291" s="503"/>
    </row>
    <row r="292" ht="38.1" customHeight="1" spans="1:9">
      <c r="A292" s="232" t="s">
        <v>3084</v>
      </c>
      <c r="B292" s="233" t="s">
        <v>3085</v>
      </c>
      <c r="C292" s="330"/>
      <c r="D292" s="330"/>
      <c r="E292" s="330">
        <v>2881</v>
      </c>
      <c r="F292" s="517" t="str">
        <f t="shared" si="18"/>
        <v/>
      </c>
      <c r="G292" s="517" t="str">
        <f t="shared" si="19"/>
        <v/>
      </c>
      <c r="H292" s="518" t="str">
        <f t="shared" si="20"/>
        <v>是</v>
      </c>
      <c r="I292" s="503"/>
    </row>
    <row r="293" ht="38.1" customHeight="1" spans="1:9">
      <c r="A293" s="232" t="s">
        <v>3086</v>
      </c>
      <c r="B293" s="233" t="s">
        <v>3087</v>
      </c>
      <c r="C293" s="203">
        <v>759</v>
      </c>
      <c r="D293" s="330"/>
      <c r="E293" s="203">
        <v>2270</v>
      </c>
      <c r="F293" s="517">
        <f t="shared" si="18"/>
        <v>1.991</v>
      </c>
      <c r="G293" s="517" t="str">
        <f t="shared" si="19"/>
        <v/>
      </c>
      <c r="H293" s="518" t="str">
        <f t="shared" si="20"/>
        <v>是</v>
      </c>
      <c r="I293" s="503"/>
    </row>
    <row r="294" ht="38.1" customHeight="1" spans="1:9">
      <c r="A294" s="229" t="s">
        <v>3088</v>
      </c>
      <c r="B294" s="527" t="s">
        <v>3089</v>
      </c>
      <c r="C294" s="239">
        <f>SUM(C295:C296)</f>
        <v>3320</v>
      </c>
      <c r="D294" s="239">
        <f>SUM(D295:D296)</f>
        <v>3320</v>
      </c>
      <c r="E294" s="239">
        <f>SUM(E295:E296)</f>
        <v>43320</v>
      </c>
      <c r="F294" s="517">
        <f t="shared" si="18"/>
        <v>12.048</v>
      </c>
      <c r="G294" s="517">
        <f t="shared" si="19"/>
        <v>13.048</v>
      </c>
      <c r="H294" s="518" t="str">
        <f t="shared" si="20"/>
        <v>是</v>
      </c>
      <c r="I294" s="503"/>
    </row>
    <row r="295" ht="38.1" customHeight="1" spans="1:9">
      <c r="A295" s="229"/>
      <c r="B295" s="240" t="s">
        <v>236</v>
      </c>
      <c r="C295" s="239"/>
      <c r="D295" s="239"/>
      <c r="E295" s="239"/>
      <c r="F295" s="517" t="str">
        <f t="shared" si="18"/>
        <v/>
      </c>
      <c r="G295" s="517" t="str">
        <f t="shared" si="19"/>
        <v/>
      </c>
      <c r="H295" s="518" t="str">
        <f t="shared" si="20"/>
        <v>否</v>
      </c>
      <c r="I295" s="503"/>
    </row>
    <row r="296" ht="38.1" customHeight="1" spans="1:9">
      <c r="A296" s="229"/>
      <c r="B296" s="240" t="s">
        <v>237</v>
      </c>
      <c r="C296" s="528">
        <v>3320</v>
      </c>
      <c r="D296" s="256">
        <v>3320</v>
      </c>
      <c r="E296" s="528">
        <v>43320</v>
      </c>
      <c r="F296" s="517">
        <f t="shared" si="18"/>
        <v>12.048</v>
      </c>
      <c r="G296" s="517">
        <f t="shared" si="19"/>
        <v>13.048</v>
      </c>
      <c r="H296" s="518" t="str">
        <f t="shared" si="20"/>
        <v>是</v>
      </c>
      <c r="I296" s="503"/>
    </row>
    <row r="297" ht="38.1" customHeight="1" spans="1:9">
      <c r="A297" s="232"/>
      <c r="B297" s="529" t="s">
        <v>241</v>
      </c>
      <c r="C297" s="239">
        <f>C278+C279+C294</f>
        <v>24805</v>
      </c>
      <c r="D297" s="239">
        <f>D278+D279+D294</f>
        <v>18509</v>
      </c>
      <c r="E297" s="239">
        <f>E278+E279+E294</f>
        <v>83079</v>
      </c>
      <c r="F297" s="517">
        <f t="shared" si="18"/>
        <v>2.349</v>
      </c>
      <c r="G297" s="517">
        <f t="shared" si="19"/>
        <v>4.489</v>
      </c>
      <c r="H297" s="518" t="str">
        <f t="shared" si="20"/>
        <v>是</v>
      </c>
      <c r="I297" s="503"/>
    </row>
    <row r="298" ht="60" customHeight="1" spans="2:7">
      <c r="B298" s="442"/>
      <c r="C298" s="245"/>
      <c r="D298" s="245"/>
      <c r="E298" s="245"/>
      <c r="F298" s="442"/>
      <c r="G298" s="442"/>
    </row>
    <row r="299" spans="6:6">
      <c r="F299" s="506" t="str">
        <f>IF(C277&lt;&gt;0,IF((E277/C277-1)&lt;-30%,"",IF((E277/C277-1)&gt;30%,"",E277/C277-1)),"")</f>
        <v/>
      </c>
    </row>
  </sheetData>
  <autoFilter ref="A4:I299">
    <extLst/>
  </autoFilter>
  <mergeCells count="7">
    <mergeCell ref="B1:G1"/>
    <mergeCell ref="D3:E3"/>
    <mergeCell ref="F3:G3"/>
    <mergeCell ref="B298:G298"/>
    <mergeCell ref="A3:A4"/>
    <mergeCell ref="B3:B4"/>
    <mergeCell ref="C3:C4"/>
  </mergeCells>
  <conditionalFormatting sqref="B294">
    <cfRule type="expression" dxfId="1" priority="8" stopIfTrue="1">
      <formula>"len($A:$A)=3"</formula>
    </cfRule>
  </conditionalFormatting>
  <conditionalFormatting sqref="C296">
    <cfRule type="expression" dxfId="1" priority="1" stopIfTrue="1">
      <formula>"len($A:$A)=3"</formula>
    </cfRule>
  </conditionalFormatting>
  <conditionalFormatting sqref="D296">
    <cfRule type="expression" dxfId="1" priority="5" stopIfTrue="1">
      <formula>"len($A:$A)=3"</formula>
    </cfRule>
  </conditionalFormatting>
  <conditionalFormatting sqref="E296">
    <cfRule type="expression" dxfId="1" priority="4" stopIfTrue="1">
      <formula>"len($A:$A)=3"</formula>
    </cfRule>
  </conditionalFormatting>
  <conditionalFormatting sqref="B295:B296">
    <cfRule type="expression" dxfId="1" priority="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5"/>
  <sheetViews>
    <sheetView showGridLines="0" showZeros="0" view="pageBreakPreview" zoomScaleNormal="100" workbookViewId="0">
      <pane ySplit="4" topLeftCell="A15" activePane="bottomLeft" state="frozen"/>
      <selection/>
      <selection pane="bottomLeft" activeCell="E19" sqref="E19"/>
    </sheetView>
  </sheetViews>
  <sheetFormatPr defaultColWidth="9" defaultRowHeight="14.25" outlineLevelCol="6"/>
  <cols>
    <col min="1" max="1" width="43.7583333333333" style="158" customWidth="1"/>
    <col min="2" max="4" width="16.7583333333333" style="132" customWidth="1"/>
    <col min="5" max="6" width="15.6333333333333" style="132" customWidth="1"/>
    <col min="7" max="7" width="5.25833333333333" style="158" customWidth="1"/>
    <col min="8" max="16384" width="9" style="158"/>
  </cols>
  <sheetData>
    <row r="1" ht="45" customHeight="1" spans="1:6">
      <c r="A1" s="251" t="s">
        <v>3090</v>
      </c>
      <c r="B1" s="251"/>
      <c r="C1" s="251"/>
      <c r="D1" s="251"/>
      <c r="E1" s="251"/>
      <c r="F1" s="251"/>
    </row>
    <row r="2" ht="20.1" customHeight="1" spans="1:6">
      <c r="A2" s="70" t="s">
        <v>3091</v>
      </c>
      <c r="B2" s="251"/>
      <c r="C2" s="251"/>
      <c r="D2" s="251"/>
      <c r="E2" s="251"/>
      <c r="F2" s="498" t="s">
        <v>33</v>
      </c>
    </row>
    <row r="3" s="497" customFormat="1" ht="36" customHeight="1" spans="1:6">
      <c r="A3" s="381" t="s">
        <v>35</v>
      </c>
      <c r="B3" s="453" t="str">
        <f>YEAR(封面!$B$7)-2&amp;"年决算数"</f>
        <v>2023年决算数</v>
      </c>
      <c r="C3" s="453" t="str">
        <f>YEAR(封面!$B$7)-1&amp;"年"</f>
        <v>2024年</v>
      </c>
      <c r="D3" s="453"/>
      <c r="E3" s="381" t="s">
        <v>36</v>
      </c>
      <c r="F3" s="381"/>
    </row>
    <row r="4" s="497" customFormat="1" ht="36" customHeight="1" spans="1:7">
      <c r="A4" s="381"/>
      <c r="B4" s="453"/>
      <c r="C4" s="31" t="s">
        <v>175</v>
      </c>
      <c r="D4" s="31" t="s">
        <v>39</v>
      </c>
      <c r="E4" s="31" t="str">
        <f>"比"&amp;YEAR(封面!$B$7)-2&amp;"年决算数增长%"</f>
        <v>比2023年决算数增长%</v>
      </c>
      <c r="F4" s="31" t="str">
        <f>"完成"&amp;YEAR(封面!$B$7)-1&amp;"年预算数的%"</f>
        <v>完成2024年预算数的%</v>
      </c>
      <c r="G4" s="497" t="s">
        <v>37</v>
      </c>
    </row>
    <row r="5" ht="36" customHeight="1" spans="1:7">
      <c r="A5" s="141" t="s">
        <v>3092</v>
      </c>
      <c r="B5" s="175">
        <f>SUM(B6:B24)</f>
        <v>115</v>
      </c>
      <c r="C5" s="175">
        <f>SUM(C6:C24)</f>
        <v>135</v>
      </c>
      <c r="D5" s="175">
        <f>SUM(D6:D24)</f>
        <v>101</v>
      </c>
      <c r="E5" s="489">
        <f>IF(B5&gt;0,D5/B5-1,IF(B5&lt;0,-(D5/B5-1),""))</f>
        <v>-0.122</v>
      </c>
      <c r="F5" s="490">
        <f>IF(C5&lt;&gt;0,D5/C5,"")</f>
        <v>0.748</v>
      </c>
      <c r="G5" s="499" t="str">
        <f t="shared" ref="G5:G43" si="0">IF(A5&lt;&gt;"",IF(SUM(B5:D5)&lt;&gt;0,"是","否"),"是")</f>
        <v>是</v>
      </c>
    </row>
    <row r="6" ht="36" customHeight="1" spans="1:7">
      <c r="A6" s="148" t="s">
        <v>3093</v>
      </c>
      <c r="B6" s="173"/>
      <c r="C6" s="173"/>
      <c r="D6" s="167"/>
      <c r="E6" s="489" t="str">
        <f t="shared" ref="E6:E43" si="1">IF(B6&gt;0,D6/B6-1,IF(B6&lt;0,-(D6/B6-1),""))</f>
        <v/>
      </c>
      <c r="F6" s="490" t="str">
        <f t="shared" ref="F6:F43" si="2">IF(C6&lt;&gt;0,D6/C6,"")</f>
        <v/>
      </c>
      <c r="G6" s="499" t="str">
        <f t="shared" si="0"/>
        <v>否</v>
      </c>
    </row>
    <row r="7" ht="36" customHeight="1" spans="1:7">
      <c r="A7" s="148" t="s">
        <v>3094</v>
      </c>
      <c r="B7" s="173"/>
      <c r="C7" s="173"/>
      <c r="D7" s="167"/>
      <c r="E7" s="489" t="str">
        <f t="shared" si="1"/>
        <v/>
      </c>
      <c r="F7" s="490" t="str">
        <f t="shared" si="2"/>
        <v/>
      </c>
      <c r="G7" s="499" t="str">
        <f t="shared" si="0"/>
        <v>否</v>
      </c>
    </row>
    <row r="8" ht="36" customHeight="1" spans="1:7">
      <c r="A8" s="148" t="s">
        <v>3095</v>
      </c>
      <c r="B8" s="173"/>
      <c r="C8" s="173"/>
      <c r="D8" s="167"/>
      <c r="E8" s="489" t="str">
        <f t="shared" si="1"/>
        <v/>
      </c>
      <c r="F8" s="490" t="str">
        <f t="shared" si="2"/>
        <v/>
      </c>
      <c r="G8" s="499" t="str">
        <f t="shared" si="0"/>
        <v>否</v>
      </c>
    </row>
    <row r="9" ht="36" customHeight="1" spans="1:7">
      <c r="A9" s="148" t="s">
        <v>3096</v>
      </c>
      <c r="B9" s="173"/>
      <c r="C9" s="173"/>
      <c r="D9" s="167"/>
      <c r="E9" s="489" t="str">
        <f t="shared" si="1"/>
        <v/>
      </c>
      <c r="F9" s="490" t="str">
        <f t="shared" si="2"/>
        <v/>
      </c>
      <c r="G9" s="499" t="str">
        <f t="shared" si="0"/>
        <v>否</v>
      </c>
    </row>
    <row r="10" ht="36" customHeight="1" spans="1:7">
      <c r="A10" s="148" t="s">
        <v>3097</v>
      </c>
      <c r="B10" s="173"/>
      <c r="C10" s="173"/>
      <c r="D10" s="167"/>
      <c r="E10" s="489" t="str">
        <f t="shared" si="1"/>
        <v/>
      </c>
      <c r="F10" s="490" t="str">
        <f t="shared" si="2"/>
        <v/>
      </c>
      <c r="G10" s="499" t="str">
        <f t="shared" si="0"/>
        <v>否</v>
      </c>
    </row>
    <row r="11" ht="36" customHeight="1" spans="1:7">
      <c r="A11" s="148" t="s">
        <v>3098</v>
      </c>
      <c r="B11" s="173"/>
      <c r="C11" s="167"/>
      <c r="D11" s="167"/>
      <c r="E11" s="489" t="str">
        <f t="shared" si="1"/>
        <v/>
      </c>
      <c r="F11" s="490" t="str">
        <f t="shared" si="2"/>
        <v/>
      </c>
      <c r="G11" s="499" t="str">
        <f t="shared" si="0"/>
        <v>否</v>
      </c>
    </row>
    <row r="12" ht="36" customHeight="1" spans="1:7">
      <c r="A12" s="148" t="s">
        <v>3099</v>
      </c>
      <c r="B12" s="173"/>
      <c r="C12" s="173"/>
      <c r="D12" s="167"/>
      <c r="E12" s="489" t="str">
        <f t="shared" si="1"/>
        <v/>
      </c>
      <c r="F12" s="490" t="str">
        <f t="shared" si="2"/>
        <v/>
      </c>
      <c r="G12" s="499" t="str">
        <f t="shared" si="0"/>
        <v>否</v>
      </c>
    </row>
    <row r="13" ht="36" customHeight="1" spans="1:7">
      <c r="A13" s="148" t="s">
        <v>3100</v>
      </c>
      <c r="B13" s="173"/>
      <c r="C13" s="173"/>
      <c r="D13" s="167"/>
      <c r="E13" s="489" t="str">
        <f t="shared" si="1"/>
        <v/>
      </c>
      <c r="F13" s="490" t="str">
        <f t="shared" si="2"/>
        <v/>
      </c>
      <c r="G13" s="499" t="str">
        <f t="shared" si="0"/>
        <v>否</v>
      </c>
    </row>
    <row r="14" ht="36" customHeight="1" spans="1:7">
      <c r="A14" s="148" t="s">
        <v>3101</v>
      </c>
      <c r="B14" s="173"/>
      <c r="C14" s="167"/>
      <c r="D14" s="167"/>
      <c r="E14" s="489" t="str">
        <f t="shared" si="1"/>
        <v/>
      </c>
      <c r="F14" s="490" t="str">
        <f t="shared" si="2"/>
        <v/>
      </c>
      <c r="G14" s="499" t="str">
        <f t="shared" si="0"/>
        <v>否</v>
      </c>
    </row>
    <row r="15" ht="36" customHeight="1" spans="1:7">
      <c r="A15" s="148" t="s">
        <v>3102</v>
      </c>
      <c r="B15" s="173"/>
      <c r="C15" s="167"/>
      <c r="D15" s="167"/>
      <c r="E15" s="489" t="str">
        <f t="shared" si="1"/>
        <v/>
      </c>
      <c r="F15" s="490" t="str">
        <f t="shared" si="2"/>
        <v/>
      </c>
      <c r="G15" s="499" t="str">
        <f t="shared" si="0"/>
        <v>否</v>
      </c>
    </row>
    <row r="16" ht="36" customHeight="1" spans="1:7">
      <c r="A16" s="148" t="s">
        <v>3103</v>
      </c>
      <c r="B16" s="173"/>
      <c r="C16" s="167"/>
      <c r="D16" s="167"/>
      <c r="E16" s="489" t="str">
        <f t="shared" si="1"/>
        <v/>
      </c>
      <c r="F16" s="490" t="str">
        <f t="shared" si="2"/>
        <v/>
      </c>
      <c r="G16" s="499" t="str">
        <f t="shared" si="0"/>
        <v>否</v>
      </c>
    </row>
    <row r="17" ht="36" customHeight="1" spans="1:7">
      <c r="A17" s="148" t="s">
        <v>3104</v>
      </c>
      <c r="B17" s="173"/>
      <c r="C17" s="167"/>
      <c r="D17" s="167"/>
      <c r="E17" s="489" t="str">
        <f t="shared" si="1"/>
        <v/>
      </c>
      <c r="F17" s="490" t="str">
        <f t="shared" si="2"/>
        <v/>
      </c>
      <c r="G17" s="499" t="str">
        <f t="shared" si="0"/>
        <v>否</v>
      </c>
    </row>
    <row r="18" ht="36" customHeight="1" spans="1:7">
      <c r="A18" s="148" t="s">
        <v>3105</v>
      </c>
      <c r="B18" s="173"/>
      <c r="C18" s="167"/>
      <c r="D18" s="167"/>
      <c r="E18" s="489" t="str">
        <f t="shared" si="1"/>
        <v/>
      </c>
      <c r="F18" s="490" t="str">
        <f t="shared" si="2"/>
        <v/>
      </c>
      <c r="G18" s="499" t="str">
        <f t="shared" si="0"/>
        <v>否</v>
      </c>
    </row>
    <row r="19" ht="36" customHeight="1" spans="1:7">
      <c r="A19" s="148" t="s">
        <v>3106</v>
      </c>
      <c r="B19" s="173"/>
      <c r="C19" s="167"/>
      <c r="D19" s="167"/>
      <c r="E19" s="489" t="str">
        <f t="shared" si="1"/>
        <v/>
      </c>
      <c r="F19" s="490" t="str">
        <f t="shared" si="2"/>
        <v/>
      </c>
      <c r="G19" s="499" t="str">
        <f t="shared" si="0"/>
        <v>否</v>
      </c>
    </row>
    <row r="20" ht="36" customHeight="1" spans="1:7">
      <c r="A20" s="148" t="s">
        <v>3107</v>
      </c>
      <c r="B20" s="173"/>
      <c r="C20" s="167"/>
      <c r="D20" s="167"/>
      <c r="E20" s="489" t="str">
        <f t="shared" si="1"/>
        <v/>
      </c>
      <c r="F20" s="490" t="str">
        <f t="shared" si="2"/>
        <v/>
      </c>
      <c r="G20" s="499" t="str">
        <f t="shared" si="0"/>
        <v>否</v>
      </c>
    </row>
    <row r="21" ht="36" customHeight="1" spans="1:7">
      <c r="A21" s="148" t="s">
        <v>3108</v>
      </c>
      <c r="B21" s="173"/>
      <c r="C21" s="167"/>
      <c r="D21" s="167"/>
      <c r="E21" s="489" t="str">
        <f t="shared" si="1"/>
        <v/>
      </c>
      <c r="F21" s="490" t="str">
        <f t="shared" si="2"/>
        <v/>
      </c>
      <c r="G21" s="499" t="str">
        <f t="shared" si="0"/>
        <v>否</v>
      </c>
    </row>
    <row r="22" ht="36" customHeight="1" spans="1:7">
      <c r="A22" s="148" t="s">
        <v>3109</v>
      </c>
      <c r="B22" s="173"/>
      <c r="C22" s="173"/>
      <c r="D22" s="167"/>
      <c r="E22" s="489" t="str">
        <f t="shared" si="1"/>
        <v/>
      </c>
      <c r="F22" s="490" t="str">
        <f t="shared" si="2"/>
        <v/>
      </c>
      <c r="G22" s="499" t="str">
        <f t="shared" si="0"/>
        <v>否</v>
      </c>
    </row>
    <row r="23" ht="36" customHeight="1" spans="1:7">
      <c r="A23" s="148" t="s">
        <v>3110</v>
      </c>
      <c r="B23" s="173"/>
      <c r="C23" s="167"/>
      <c r="D23" s="167"/>
      <c r="E23" s="489" t="str">
        <f t="shared" si="1"/>
        <v/>
      </c>
      <c r="F23" s="490" t="str">
        <f t="shared" si="2"/>
        <v/>
      </c>
      <c r="G23" s="499" t="str">
        <f t="shared" si="0"/>
        <v>否</v>
      </c>
    </row>
    <row r="24" ht="36" customHeight="1" spans="1:7">
      <c r="A24" s="148" t="s">
        <v>3111</v>
      </c>
      <c r="B24" s="167">
        <v>115</v>
      </c>
      <c r="C24" s="168">
        <v>135</v>
      </c>
      <c r="D24" s="168">
        <v>101</v>
      </c>
      <c r="E24" s="489">
        <f t="shared" si="1"/>
        <v>-0.122</v>
      </c>
      <c r="F24" s="490">
        <f t="shared" si="2"/>
        <v>0.748</v>
      </c>
      <c r="G24" s="499" t="str">
        <f t="shared" si="0"/>
        <v>是</v>
      </c>
    </row>
    <row r="25" ht="36" customHeight="1" spans="1:7">
      <c r="A25" s="141" t="s">
        <v>3112</v>
      </c>
      <c r="B25" s="175">
        <f>SUM(B26:B29)</f>
        <v>0</v>
      </c>
      <c r="C25" s="175">
        <f>SUM(C26:C29)</f>
        <v>0</v>
      </c>
      <c r="D25" s="175">
        <f>SUM(D26:D29)</f>
        <v>0</v>
      </c>
      <c r="E25" s="489" t="str">
        <f t="shared" si="1"/>
        <v/>
      </c>
      <c r="F25" s="490" t="str">
        <f t="shared" si="2"/>
        <v/>
      </c>
      <c r="G25" s="499" t="str">
        <f t="shared" si="0"/>
        <v>否</v>
      </c>
    </row>
    <row r="26" ht="36" customHeight="1" spans="1:7">
      <c r="A26" s="172" t="s">
        <v>3113</v>
      </c>
      <c r="B26" s="173"/>
      <c r="C26" s="173"/>
      <c r="D26" s="170"/>
      <c r="E26" s="489" t="str">
        <f t="shared" si="1"/>
        <v/>
      </c>
      <c r="F26" s="490" t="str">
        <f t="shared" si="2"/>
        <v/>
      </c>
      <c r="G26" s="499" t="str">
        <f t="shared" si="0"/>
        <v>否</v>
      </c>
    </row>
    <row r="27" ht="36" customHeight="1" spans="1:7">
      <c r="A27" s="172" t="s">
        <v>3114</v>
      </c>
      <c r="B27" s="173"/>
      <c r="C27" s="173"/>
      <c r="D27" s="170"/>
      <c r="E27" s="489" t="str">
        <f t="shared" si="1"/>
        <v/>
      </c>
      <c r="F27" s="490" t="str">
        <f t="shared" si="2"/>
        <v/>
      </c>
      <c r="G27" s="499" t="str">
        <f t="shared" si="0"/>
        <v>否</v>
      </c>
    </row>
    <row r="28" ht="36" customHeight="1" spans="1:7">
      <c r="A28" s="172" t="s">
        <v>3115</v>
      </c>
      <c r="B28" s="173"/>
      <c r="C28" s="173"/>
      <c r="D28" s="170"/>
      <c r="E28" s="489" t="str">
        <f t="shared" si="1"/>
        <v/>
      </c>
      <c r="F28" s="490" t="str">
        <f t="shared" si="2"/>
        <v/>
      </c>
      <c r="G28" s="499" t="str">
        <f t="shared" si="0"/>
        <v>否</v>
      </c>
    </row>
    <row r="29" ht="36" customHeight="1" spans="1:7">
      <c r="A29" s="172" t="s">
        <v>3116</v>
      </c>
      <c r="B29" s="173"/>
      <c r="C29" s="500"/>
      <c r="D29" s="170"/>
      <c r="E29" s="489" t="str">
        <f t="shared" si="1"/>
        <v/>
      </c>
      <c r="F29" s="490" t="str">
        <f t="shared" si="2"/>
        <v/>
      </c>
      <c r="G29" s="499" t="str">
        <f t="shared" si="0"/>
        <v>否</v>
      </c>
    </row>
    <row r="30" ht="36" customHeight="1" spans="1:7">
      <c r="A30" s="141" t="s">
        <v>3117</v>
      </c>
      <c r="B30" s="175">
        <f>SUM(B31:B33)</f>
        <v>0</v>
      </c>
      <c r="C30" s="175">
        <f>SUM(C31:C33)</f>
        <v>0</v>
      </c>
      <c r="D30" s="175">
        <f>SUM(D31:D33)</f>
        <v>0</v>
      </c>
      <c r="E30" s="489" t="str">
        <f t="shared" si="1"/>
        <v/>
      </c>
      <c r="F30" s="490" t="str">
        <f t="shared" si="2"/>
        <v/>
      </c>
      <c r="G30" s="499" t="str">
        <f t="shared" si="0"/>
        <v>否</v>
      </c>
    </row>
    <row r="31" ht="36" customHeight="1" spans="1:7">
      <c r="A31" s="172" t="s">
        <v>3118</v>
      </c>
      <c r="B31" s="173"/>
      <c r="C31" s="500"/>
      <c r="D31" s="167"/>
      <c r="E31" s="489" t="str">
        <f t="shared" si="1"/>
        <v/>
      </c>
      <c r="F31" s="490" t="str">
        <f t="shared" si="2"/>
        <v/>
      </c>
      <c r="G31" s="499" t="str">
        <f t="shared" si="0"/>
        <v>否</v>
      </c>
    </row>
    <row r="32" ht="36" customHeight="1" spans="1:7">
      <c r="A32" s="172" t="s">
        <v>3119</v>
      </c>
      <c r="B32" s="173"/>
      <c r="C32" s="500"/>
      <c r="D32" s="167"/>
      <c r="E32" s="489" t="str">
        <f t="shared" si="1"/>
        <v/>
      </c>
      <c r="F32" s="490" t="str">
        <f t="shared" si="2"/>
        <v/>
      </c>
      <c r="G32" s="499" t="str">
        <f t="shared" si="0"/>
        <v>否</v>
      </c>
    </row>
    <row r="33" ht="36" customHeight="1" spans="1:7">
      <c r="A33" s="172" t="s">
        <v>3120</v>
      </c>
      <c r="B33" s="173"/>
      <c r="C33" s="492"/>
      <c r="D33" s="167"/>
      <c r="E33" s="489" t="str">
        <f t="shared" si="1"/>
        <v/>
      </c>
      <c r="F33" s="490" t="str">
        <f t="shared" si="2"/>
        <v/>
      </c>
      <c r="G33" s="499" t="str">
        <f t="shared" si="0"/>
        <v>否</v>
      </c>
    </row>
    <row r="34" ht="36" customHeight="1" spans="1:7">
      <c r="A34" s="141" t="s">
        <v>3121</v>
      </c>
      <c r="B34" s="175">
        <f>SUM(B35:B37)</f>
        <v>0</v>
      </c>
      <c r="C34" s="175">
        <f>SUM(C35:C37)</f>
        <v>0</v>
      </c>
      <c r="D34" s="175">
        <f>SUM(D35:D37)</f>
        <v>0</v>
      </c>
      <c r="E34" s="489" t="str">
        <f t="shared" si="1"/>
        <v/>
      </c>
      <c r="F34" s="490" t="str">
        <f t="shared" si="2"/>
        <v/>
      </c>
      <c r="G34" s="499" t="str">
        <f t="shared" si="0"/>
        <v>否</v>
      </c>
    </row>
    <row r="35" ht="36" customHeight="1" spans="1:7">
      <c r="A35" s="172" t="s">
        <v>3122</v>
      </c>
      <c r="B35" s="173"/>
      <c r="C35" s="173"/>
      <c r="D35" s="167"/>
      <c r="E35" s="489" t="str">
        <f t="shared" si="1"/>
        <v/>
      </c>
      <c r="F35" s="490" t="str">
        <f t="shared" si="2"/>
        <v/>
      </c>
      <c r="G35" s="499" t="str">
        <f t="shared" si="0"/>
        <v>否</v>
      </c>
    </row>
    <row r="36" ht="36" customHeight="1" spans="1:7">
      <c r="A36" s="172" t="s">
        <v>3123</v>
      </c>
      <c r="B36" s="173"/>
      <c r="C36" s="173"/>
      <c r="D36" s="170"/>
      <c r="E36" s="489" t="str">
        <f t="shared" si="1"/>
        <v/>
      </c>
      <c r="F36" s="490" t="str">
        <f t="shared" si="2"/>
        <v/>
      </c>
      <c r="G36" s="499" t="str">
        <f t="shared" si="0"/>
        <v>否</v>
      </c>
    </row>
    <row r="37" ht="36" customHeight="1" spans="1:7">
      <c r="A37" s="172" t="s">
        <v>3124</v>
      </c>
      <c r="B37" s="173"/>
      <c r="C37" s="173"/>
      <c r="D37" s="170"/>
      <c r="E37" s="489" t="str">
        <f t="shared" si="1"/>
        <v/>
      </c>
      <c r="F37" s="490" t="str">
        <f t="shared" si="2"/>
        <v/>
      </c>
      <c r="G37" s="499" t="str">
        <f t="shared" si="0"/>
        <v>否</v>
      </c>
    </row>
    <row r="38" ht="36" customHeight="1" spans="1:7">
      <c r="A38" s="141" t="s">
        <v>3125</v>
      </c>
      <c r="B38" s="175"/>
      <c r="C38" s="175"/>
      <c r="D38" s="165"/>
      <c r="E38" s="489" t="str">
        <f t="shared" si="1"/>
        <v/>
      </c>
      <c r="F38" s="490" t="str">
        <f t="shared" si="2"/>
        <v/>
      </c>
      <c r="G38" s="499" t="str">
        <f t="shared" si="0"/>
        <v>否</v>
      </c>
    </row>
    <row r="39" ht="36" customHeight="1" spans="1:7">
      <c r="A39" s="501" t="s">
        <v>3126</v>
      </c>
      <c r="B39" s="175">
        <f>B5+B25+B30+B34+B38</f>
        <v>115</v>
      </c>
      <c r="C39" s="175">
        <f>C5+C25+C30+C34+C38</f>
        <v>135</v>
      </c>
      <c r="D39" s="175">
        <f>D5+D25+D30+D34+D38</f>
        <v>101</v>
      </c>
      <c r="E39" s="489">
        <f t="shared" si="1"/>
        <v>-0.122</v>
      </c>
      <c r="F39" s="490">
        <f t="shared" si="2"/>
        <v>0.748</v>
      </c>
      <c r="G39" s="499" t="str">
        <f t="shared" si="0"/>
        <v>是</v>
      </c>
    </row>
    <row r="40" s="465" customFormat="1" ht="36" customHeight="1" spans="1:7">
      <c r="A40" s="176" t="s">
        <v>97</v>
      </c>
      <c r="B40" s="173">
        <v>6</v>
      </c>
      <c r="C40" s="173">
        <v>6</v>
      </c>
      <c r="D40" s="170">
        <v>6</v>
      </c>
      <c r="E40" s="489">
        <f t="shared" si="1"/>
        <v>0</v>
      </c>
      <c r="F40" s="490">
        <f t="shared" si="2"/>
        <v>1</v>
      </c>
      <c r="G40" s="502" t="str">
        <f t="shared" si="0"/>
        <v>是</v>
      </c>
    </row>
    <row r="41" s="465" customFormat="1" ht="36" customHeight="1" spans="1:7">
      <c r="A41" s="176" t="s">
        <v>3127</v>
      </c>
      <c r="B41" s="173"/>
      <c r="C41" s="173"/>
      <c r="D41" s="167"/>
      <c r="E41" s="489" t="str">
        <f t="shared" si="1"/>
        <v/>
      </c>
      <c r="F41" s="490" t="str">
        <f t="shared" si="2"/>
        <v/>
      </c>
      <c r="G41" s="502" t="str">
        <f t="shared" si="0"/>
        <v>否</v>
      </c>
    </row>
    <row r="42" s="465" customFormat="1" ht="36" customHeight="1" spans="1:7">
      <c r="A42" s="176" t="s">
        <v>3128</v>
      </c>
      <c r="B42" s="173"/>
      <c r="C42" s="173"/>
      <c r="D42" s="173"/>
      <c r="E42" s="489" t="str">
        <f t="shared" si="1"/>
        <v/>
      </c>
      <c r="F42" s="490" t="str">
        <f t="shared" si="2"/>
        <v/>
      </c>
      <c r="G42" s="502" t="str">
        <f t="shared" si="0"/>
        <v>否</v>
      </c>
    </row>
    <row r="43" ht="36" customHeight="1" spans="1:7">
      <c r="A43" s="501" t="s">
        <v>173</v>
      </c>
      <c r="B43" s="90">
        <f>B39+B40+B41+B42</f>
        <v>121</v>
      </c>
      <c r="C43" s="90">
        <f>C39+C40+C41+C42</f>
        <v>141</v>
      </c>
      <c r="D43" s="90">
        <f>D39+D40+D41+D42</f>
        <v>107</v>
      </c>
      <c r="E43" s="489">
        <f t="shared" si="1"/>
        <v>-0.116</v>
      </c>
      <c r="F43" s="490">
        <f t="shared" si="2"/>
        <v>0.759</v>
      </c>
      <c r="G43" s="499" t="str">
        <f t="shared" si="0"/>
        <v>是</v>
      </c>
    </row>
    <row r="44" spans="7:7">
      <c r="G44" s="158" t="str">
        <f>IF(A43&lt;&gt;"",IF(SUM(B43:D43)&lt;&gt;0,"是","否"),"是")</f>
        <v>是</v>
      </c>
    </row>
    <row r="45" spans="5:7">
      <c r="E45" s="132">
        <f>IF(B39&gt;0,D39/B39-1,IF(B39&lt;0,-(D39/B39-1),""))</f>
        <v>-0.121739130434783</v>
      </c>
      <c r="G45" s="158" t="str">
        <f>IF(A43&lt;&gt;"",IF(SUM(B43:D43)&lt;&gt;0,"是","否"),"是")</f>
        <v>是</v>
      </c>
    </row>
  </sheetData>
  <autoFilter ref="A4:G45">
    <extLst/>
  </autoFilter>
  <mergeCells count="5">
    <mergeCell ref="A1:F1"/>
    <mergeCell ref="C3:D3"/>
    <mergeCell ref="E3:F3"/>
    <mergeCell ref="A3:A4"/>
    <mergeCell ref="B3:B4"/>
  </mergeCells>
  <conditionalFormatting sqref="F5:F43">
    <cfRule type="cellIs" dxfId="2" priority="1" stopIfTrue="1" operator="lessThanOrEqual">
      <formula>-1</formula>
    </cfRule>
  </conditionalFormatting>
  <conditionalFormatting sqref="G4:G43">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34"/>
  <sheetViews>
    <sheetView showGridLines="0" showZeros="0" view="pageBreakPreview" zoomScaleNormal="100" workbookViewId="0">
      <pane ySplit="4" topLeftCell="A5" activePane="bottomLeft" state="frozen"/>
      <selection/>
      <selection pane="bottomLeft" activeCell="F29" sqref="F29"/>
    </sheetView>
  </sheetViews>
  <sheetFormatPr defaultColWidth="9" defaultRowHeight="14.25" outlineLevelCol="6"/>
  <cols>
    <col min="1" max="1" width="43.7583333333333" style="130" customWidth="1"/>
    <col min="2" max="2" width="16.7583333333333" style="131" customWidth="1"/>
    <col min="3" max="4" width="16.7583333333333" style="132" customWidth="1"/>
    <col min="5" max="5" width="15.6333333333333" style="132" customWidth="1"/>
    <col min="6" max="6" width="17.5" style="131" customWidth="1"/>
    <col min="7" max="7" width="9.25833333333333" style="130" customWidth="1"/>
    <col min="8" max="16384" width="9" style="130"/>
  </cols>
  <sheetData>
    <row r="1" s="158" customFormat="1" ht="45" customHeight="1" spans="1:6">
      <c r="A1" s="446" t="s">
        <v>3129</v>
      </c>
      <c r="B1" s="446"/>
      <c r="C1" s="446"/>
      <c r="D1" s="251"/>
      <c r="E1" s="446"/>
      <c r="F1" s="446"/>
    </row>
    <row r="2" s="158" customFormat="1" ht="20.1" customHeight="1" spans="1:6">
      <c r="A2" s="484" t="s">
        <v>3130</v>
      </c>
      <c r="B2" s="485"/>
      <c r="C2" s="485"/>
      <c r="D2" s="486"/>
      <c r="E2" s="485"/>
      <c r="F2" s="487" t="s">
        <v>33</v>
      </c>
    </row>
    <row r="3" ht="36" customHeight="1" spans="1:7">
      <c r="A3" s="452" t="s">
        <v>35</v>
      </c>
      <c r="B3" s="453" t="str">
        <f>YEAR(封面!$B$7)-2&amp;"年决算数"</f>
        <v>2023年决算数</v>
      </c>
      <c r="C3" s="453" t="str">
        <f>YEAR(封面!$B$7)-1&amp;"年"</f>
        <v>2024年</v>
      </c>
      <c r="D3" s="31"/>
      <c r="E3" s="452" t="s">
        <v>36</v>
      </c>
      <c r="F3" s="452"/>
      <c r="G3" s="454" t="s">
        <v>37</v>
      </c>
    </row>
    <row r="4" ht="36" customHeight="1" spans="1:7">
      <c r="A4" s="452"/>
      <c r="B4" s="453"/>
      <c r="C4" s="453" t="s">
        <v>175</v>
      </c>
      <c r="D4" s="31" t="s">
        <v>39</v>
      </c>
      <c r="E4" s="31" t="str">
        <f>"比"&amp;YEAR(封面!$B$7)-2&amp;"年决算数增长%"</f>
        <v>比2023年决算数增长%</v>
      </c>
      <c r="F4" s="31" t="str">
        <f>"完成"&amp;YEAR(封面!$B$7)-1&amp;"年预算数的%"</f>
        <v>完成2024年预算数的%</v>
      </c>
      <c r="G4" s="454"/>
    </row>
    <row r="5" ht="38.1" customHeight="1" spans="1:7">
      <c r="A5" s="141" t="s">
        <v>3131</v>
      </c>
      <c r="B5" s="488">
        <f>SUM(B6:B11)</f>
        <v>6</v>
      </c>
      <c r="C5" s="488">
        <f>SUM(C6:C11)</f>
        <v>6</v>
      </c>
      <c r="D5" s="488">
        <f>SUM(D6:D11)</f>
        <v>6</v>
      </c>
      <c r="E5" s="489">
        <f>IF(B5&gt;0,D5/B5-1,IF(B5&lt;0,-(D5/B5-1),""))</f>
        <v>0</v>
      </c>
      <c r="F5" s="490"/>
      <c r="G5" s="166" t="str">
        <f t="shared" ref="G5:G29" si="0">IF(A5&lt;&gt;"",IF(SUM(B5:D5)&lt;&gt;0,"是","否"),"是")</f>
        <v>是</v>
      </c>
    </row>
    <row r="6" ht="38.1" customHeight="1" spans="1:7">
      <c r="A6" s="144" t="s">
        <v>3132</v>
      </c>
      <c r="B6" s="491"/>
      <c r="C6" s="492"/>
      <c r="D6" s="171"/>
      <c r="E6" s="489" t="str">
        <f t="shared" ref="E6:E29" si="1">IF(B6&gt;0,D6/B6-1,IF(B6&lt;0,-(D6/B6-1),""))</f>
        <v/>
      </c>
      <c r="F6" s="490"/>
      <c r="G6" s="166" t="str">
        <f t="shared" si="0"/>
        <v>否</v>
      </c>
    </row>
    <row r="7" ht="38.1" customHeight="1" spans="1:7">
      <c r="A7" s="144" t="s">
        <v>3133</v>
      </c>
      <c r="B7" s="491"/>
      <c r="C7" s="492"/>
      <c r="D7" s="171"/>
      <c r="E7" s="489" t="str">
        <f t="shared" si="1"/>
        <v/>
      </c>
      <c r="F7" s="490"/>
      <c r="G7" s="166" t="str">
        <f t="shared" si="0"/>
        <v>否</v>
      </c>
    </row>
    <row r="8" ht="38.1" customHeight="1" spans="1:7">
      <c r="A8" s="144" t="s">
        <v>3134</v>
      </c>
      <c r="B8" s="492">
        <v>6</v>
      </c>
      <c r="C8" s="492">
        <v>6</v>
      </c>
      <c r="D8" s="492">
        <v>6</v>
      </c>
      <c r="E8" s="489">
        <f t="shared" si="1"/>
        <v>0</v>
      </c>
      <c r="F8" s="490"/>
      <c r="G8" s="166" t="str">
        <f t="shared" si="0"/>
        <v>是</v>
      </c>
    </row>
    <row r="9" ht="38.1" customHeight="1" spans="1:7">
      <c r="A9" s="144" t="s">
        <v>3135</v>
      </c>
      <c r="B9" s="491"/>
      <c r="C9" s="492"/>
      <c r="D9" s="171"/>
      <c r="E9" s="489" t="str">
        <f t="shared" si="1"/>
        <v/>
      </c>
      <c r="F9" s="490"/>
      <c r="G9" s="166" t="str">
        <f t="shared" si="0"/>
        <v>否</v>
      </c>
    </row>
    <row r="10" ht="38.1" customHeight="1" spans="1:7">
      <c r="A10" s="144" t="s">
        <v>3136</v>
      </c>
      <c r="B10" s="491"/>
      <c r="C10" s="491"/>
      <c r="D10" s="171"/>
      <c r="E10" s="489" t="str">
        <f t="shared" si="1"/>
        <v/>
      </c>
      <c r="F10" s="490"/>
      <c r="G10" s="166" t="str">
        <f t="shared" si="0"/>
        <v>否</v>
      </c>
    </row>
    <row r="11" ht="38.1" customHeight="1" spans="1:7">
      <c r="A11" s="144" t="s">
        <v>3137</v>
      </c>
      <c r="B11" s="491"/>
      <c r="C11" s="491"/>
      <c r="D11" s="171"/>
      <c r="E11" s="489" t="str">
        <f t="shared" si="1"/>
        <v/>
      </c>
      <c r="F11" s="490"/>
      <c r="G11" s="166" t="str">
        <f t="shared" si="0"/>
        <v>否</v>
      </c>
    </row>
    <row r="12" ht="38.1" customHeight="1" spans="1:7">
      <c r="A12" s="141" t="s">
        <v>3138</v>
      </c>
      <c r="B12" s="142">
        <f>SUM(B13:B17)</f>
        <v>0</v>
      </c>
      <c r="C12" s="142">
        <f>SUM(C13:C17)</f>
        <v>0</v>
      </c>
      <c r="D12" s="488">
        <f>SUM(D13:D17)</f>
        <v>0</v>
      </c>
      <c r="E12" s="489" t="str">
        <f t="shared" si="1"/>
        <v/>
      </c>
      <c r="F12" s="490"/>
      <c r="G12" s="166" t="str">
        <f t="shared" si="0"/>
        <v>否</v>
      </c>
    </row>
    <row r="13" ht="38.1" customHeight="1" spans="1:7">
      <c r="A13" s="144" t="s">
        <v>3139</v>
      </c>
      <c r="B13" s="491"/>
      <c r="C13" s="491"/>
      <c r="D13" s="146"/>
      <c r="E13" s="489" t="str">
        <f t="shared" si="1"/>
        <v/>
      </c>
      <c r="F13" s="490"/>
      <c r="G13" s="166" t="str">
        <f t="shared" si="0"/>
        <v>否</v>
      </c>
    </row>
    <row r="14" ht="38.1" customHeight="1" spans="1:7">
      <c r="A14" s="144" t="s">
        <v>3140</v>
      </c>
      <c r="B14" s="491"/>
      <c r="C14" s="491"/>
      <c r="D14" s="146"/>
      <c r="E14" s="489" t="str">
        <f t="shared" si="1"/>
        <v/>
      </c>
      <c r="F14" s="490"/>
      <c r="G14" s="166" t="str">
        <f t="shared" si="0"/>
        <v>否</v>
      </c>
    </row>
    <row r="15" ht="38.1" customHeight="1" spans="1:7">
      <c r="A15" s="493" t="s">
        <v>3141</v>
      </c>
      <c r="B15" s="491"/>
      <c r="C15" s="491"/>
      <c r="D15" s="146"/>
      <c r="E15" s="489" t="str">
        <f t="shared" si="1"/>
        <v/>
      </c>
      <c r="F15" s="490"/>
      <c r="G15" s="166" t="str">
        <f t="shared" si="0"/>
        <v>否</v>
      </c>
    </row>
    <row r="16" ht="38.1" customHeight="1" spans="1:7">
      <c r="A16" s="144" t="s">
        <v>3142</v>
      </c>
      <c r="B16" s="491"/>
      <c r="C16" s="491"/>
      <c r="D16" s="146"/>
      <c r="E16" s="489" t="str">
        <f t="shared" si="1"/>
        <v/>
      </c>
      <c r="F16" s="490"/>
      <c r="G16" s="166" t="str">
        <f t="shared" si="0"/>
        <v>否</v>
      </c>
    </row>
    <row r="17" ht="38.1" customHeight="1" spans="1:7">
      <c r="A17" s="144" t="s">
        <v>3143</v>
      </c>
      <c r="B17" s="491"/>
      <c r="C17" s="491"/>
      <c r="D17" s="146"/>
      <c r="E17" s="489" t="str">
        <f t="shared" si="1"/>
        <v/>
      </c>
      <c r="F17" s="490"/>
      <c r="G17" s="166" t="str">
        <f t="shared" si="0"/>
        <v>否</v>
      </c>
    </row>
    <row r="18" ht="38.1" customHeight="1" spans="1:7">
      <c r="A18" s="141" t="s">
        <v>3144</v>
      </c>
      <c r="B18" s="142">
        <f t="shared" ref="B18:B22" si="2">B19</f>
        <v>0</v>
      </c>
      <c r="C18" s="142">
        <f>C19</f>
        <v>0</v>
      </c>
      <c r="D18" s="488">
        <f>D19</f>
        <v>0</v>
      </c>
      <c r="E18" s="489" t="str">
        <f t="shared" si="1"/>
        <v/>
      </c>
      <c r="F18" s="490"/>
      <c r="G18" s="166" t="str">
        <f t="shared" si="0"/>
        <v>否</v>
      </c>
    </row>
    <row r="19" ht="38.1" customHeight="1" spans="1:7">
      <c r="A19" s="144" t="s">
        <v>3145</v>
      </c>
      <c r="B19" s="491"/>
      <c r="C19" s="494"/>
      <c r="D19" s="146"/>
      <c r="E19" s="489" t="str">
        <f t="shared" si="1"/>
        <v/>
      </c>
      <c r="F19" s="490"/>
      <c r="G19" s="166" t="str">
        <f t="shared" si="0"/>
        <v>否</v>
      </c>
    </row>
    <row r="20" ht="38.1" customHeight="1" spans="1:7">
      <c r="A20" s="141" t="s">
        <v>3146</v>
      </c>
      <c r="B20" s="142">
        <f t="shared" si="2"/>
        <v>0</v>
      </c>
      <c r="C20" s="142">
        <f>C21</f>
        <v>0</v>
      </c>
      <c r="D20" s="488">
        <f>D21</f>
        <v>0</v>
      </c>
      <c r="E20" s="489" t="str">
        <f t="shared" si="1"/>
        <v/>
      </c>
      <c r="F20" s="490"/>
      <c r="G20" s="166" t="str">
        <f t="shared" si="0"/>
        <v>否</v>
      </c>
    </row>
    <row r="21" ht="38.1" customHeight="1" spans="1:7">
      <c r="A21" s="148" t="s">
        <v>3147</v>
      </c>
      <c r="B21" s="491"/>
      <c r="C21" s="491"/>
      <c r="D21" s="171"/>
      <c r="E21" s="489" t="str">
        <f t="shared" si="1"/>
        <v/>
      </c>
      <c r="F21" s="490"/>
      <c r="G21" s="166" t="str">
        <f t="shared" si="0"/>
        <v>否</v>
      </c>
    </row>
    <row r="22" ht="38.1" customHeight="1" spans="1:7">
      <c r="A22" s="141" t="s">
        <v>3148</v>
      </c>
      <c r="B22" s="142">
        <f t="shared" si="2"/>
        <v>0</v>
      </c>
      <c r="C22" s="142">
        <f>C23</f>
        <v>0</v>
      </c>
      <c r="D22" s="488">
        <f>D23</f>
        <v>0</v>
      </c>
      <c r="E22" s="489" t="str">
        <f t="shared" si="1"/>
        <v/>
      </c>
      <c r="F22" s="490"/>
      <c r="G22" s="166" t="str">
        <f t="shared" si="0"/>
        <v>否</v>
      </c>
    </row>
    <row r="23" ht="38.1" customHeight="1" spans="1:7">
      <c r="A23" s="144" t="s">
        <v>3149</v>
      </c>
      <c r="B23" s="491"/>
      <c r="C23" s="494"/>
      <c r="D23" s="495"/>
      <c r="E23" s="489" t="str">
        <f t="shared" si="1"/>
        <v/>
      </c>
      <c r="F23" s="490"/>
      <c r="G23" s="166" t="str">
        <f t="shared" si="0"/>
        <v>否</v>
      </c>
    </row>
    <row r="24" ht="38.1" customHeight="1" spans="1:7">
      <c r="A24" s="149" t="s">
        <v>3150</v>
      </c>
      <c r="B24" s="142">
        <f>B5+B12+B18+B22+B20</f>
        <v>6</v>
      </c>
      <c r="C24" s="142">
        <f>C5+C12+C18+C22</f>
        <v>6</v>
      </c>
      <c r="D24" s="488">
        <v>6</v>
      </c>
      <c r="E24" s="489">
        <f t="shared" si="1"/>
        <v>0</v>
      </c>
      <c r="F24" s="490"/>
      <c r="G24" s="166" t="str">
        <f t="shared" si="0"/>
        <v>是</v>
      </c>
    </row>
    <row r="25" ht="38.1" customHeight="1" spans="1:7">
      <c r="A25" s="150" t="s">
        <v>226</v>
      </c>
      <c r="B25" s="142">
        <f>SUM(B26:B27)</f>
        <v>115</v>
      </c>
      <c r="C25" s="142">
        <f>SUM(C26:C27)</f>
        <v>135</v>
      </c>
      <c r="D25" s="488">
        <f>SUM(D26:D27)</f>
        <v>101</v>
      </c>
      <c r="E25" s="489">
        <f t="shared" si="1"/>
        <v>-0.122</v>
      </c>
      <c r="F25" s="490"/>
      <c r="G25" s="166" t="str">
        <f t="shared" si="0"/>
        <v>是</v>
      </c>
    </row>
    <row r="26" ht="38.1" customHeight="1" spans="1:7">
      <c r="A26" s="496" t="s">
        <v>3151</v>
      </c>
      <c r="B26" s="142"/>
      <c r="C26" s="142"/>
      <c r="D26" s="146"/>
      <c r="E26" s="489" t="str">
        <f t="shared" si="1"/>
        <v/>
      </c>
      <c r="F26" s="490"/>
      <c r="G26" s="166" t="str">
        <f t="shared" si="0"/>
        <v>否</v>
      </c>
    </row>
    <row r="27" ht="38.1" customHeight="1" spans="1:7">
      <c r="A27" s="496" t="s">
        <v>3152</v>
      </c>
      <c r="B27" s="146">
        <v>115</v>
      </c>
      <c r="C27" s="146">
        <v>135</v>
      </c>
      <c r="D27" s="146">
        <v>101</v>
      </c>
      <c r="E27" s="489">
        <f t="shared" si="1"/>
        <v>-0.122</v>
      </c>
      <c r="F27" s="490"/>
      <c r="G27" s="166" t="str">
        <f t="shared" si="0"/>
        <v>是</v>
      </c>
    </row>
    <row r="28" ht="38.1" customHeight="1" spans="1:7">
      <c r="A28" s="152" t="s">
        <v>3153</v>
      </c>
      <c r="B28" s="142"/>
      <c r="C28" s="142"/>
      <c r="D28" s="488"/>
      <c r="E28" s="489" t="str">
        <f t="shared" si="1"/>
        <v/>
      </c>
      <c r="F28" s="490"/>
      <c r="G28" s="166" t="str">
        <f t="shared" si="0"/>
        <v>否</v>
      </c>
    </row>
    <row r="29" ht="38.1" customHeight="1" spans="1:7">
      <c r="A29" s="149" t="s">
        <v>241</v>
      </c>
      <c r="B29" s="142">
        <f>B24+B25+B28</f>
        <v>121</v>
      </c>
      <c r="C29" s="142">
        <f>C24+C25+C28</f>
        <v>141</v>
      </c>
      <c r="D29" s="488">
        <f>D24+D25+D28</f>
        <v>107</v>
      </c>
      <c r="E29" s="489">
        <f t="shared" si="1"/>
        <v>-0.116</v>
      </c>
      <c r="F29" s="490"/>
      <c r="G29" s="166" t="str">
        <f t="shared" si="0"/>
        <v>是</v>
      </c>
    </row>
    <row r="30" spans="3:4">
      <c r="C30" s="157"/>
      <c r="D30" s="157"/>
    </row>
    <row r="31" spans="3:4">
      <c r="C31" s="157"/>
      <c r="D31" s="157"/>
    </row>
    <row r="32" spans="3:4">
      <c r="C32" s="157"/>
      <c r="D32" s="157"/>
    </row>
    <row r="33" spans="3:4">
      <c r="C33" s="157"/>
      <c r="D33" s="157"/>
    </row>
    <row r="34" spans="5:7">
      <c r="E34" s="132">
        <f>IF(B24&gt;0,D24/B24-1,IF(B24&lt;0,-(D24/B24-1),""))</f>
        <v>0</v>
      </c>
      <c r="G34" s="130" t="str">
        <f>IF(A29&lt;&gt;"",IF(SUM(B29:D29)&lt;&gt;0,"是","否"),"是")</f>
        <v>是</v>
      </c>
    </row>
  </sheetData>
  <autoFilter ref="A4:G29">
    <extLst/>
  </autoFilter>
  <mergeCells count="6">
    <mergeCell ref="A1:F1"/>
    <mergeCell ref="C3:D3"/>
    <mergeCell ref="E3:F3"/>
    <mergeCell ref="A3:A4"/>
    <mergeCell ref="B3:B4"/>
    <mergeCell ref="G3:G4"/>
  </mergeCells>
  <conditionalFormatting sqref="F5:F29">
    <cfRule type="cellIs" dxfId="2" priority="1" stopIfTrue="1" operator="lessThanOrEqual">
      <formula>-1</formula>
    </cfRule>
  </conditionalFormatting>
  <conditionalFormatting sqref="G5:G29">
    <cfRule type="cellIs" dxfId="3" priority="4" stopIfTrue="1" operator="lessThanOrEqual">
      <formula>-1</formula>
    </cfRule>
  </conditionalFormatting>
  <dataValidations count="1">
    <dataValidation type="custom" allowBlank="1" showInputMessage="1" showErrorMessage="1" sqref="F5:F29">
      <formula1>ISBLANK(F5)</formula1>
    </dataValidation>
  </dataValidations>
  <printOptions horizontalCentered="1"/>
  <pageMargins left="0.471527777777778" right="0.393055555555556" top="0.747916666666667" bottom="0.747916666666667" header="0.313888888888889" footer="0.313888888888889"/>
  <pageSetup paperSize="9" scale="75" fitToHeight="0"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3"/>
  <sheetViews>
    <sheetView showGridLines="0" showZeros="0" view="pageBreakPreview" zoomScale="85" zoomScaleNormal="100" workbookViewId="0">
      <pane ySplit="4" topLeftCell="A5" activePane="bottomLeft" state="frozen"/>
      <selection/>
      <selection pane="bottomLeft" activeCell="C7" sqref="C7"/>
    </sheetView>
  </sheetViews>
  <sheetFormatPr defaultColWidth="9" defaultRowHeight="14.25" outlineLevelCol="6"/>
  <cols>
    <col min="1" max="1" width="43.8833333333333" style="130" customWidth="1"/>
    <col min="2" max="4" width="16.7583333333333" style="130" customWidth="1"/>
    <col min="5" max="6" width="17.1333333333333" style="158" customWidth="1"/>
    <col min="7" max="7" width="9" style="130" customWidth="1"/>
    <col min="8" max="16384" width="9" style="130"/>
  </cols>
  <sheetData>
    <row r="1" s="158" customFormat="1" ht="45" customHeight="1" spans="1:6">
      <c r="A1" s="446" t="s">
        <v>3154</v>
      </c>
      <c r="B1" s="446"/>
      <c r="C1" s="446"/>
      <c r="D1" s="446"/>
      <c r="E1" s="251"/>
      <c r="F1" s="251"/>
    </row>
    <row r="2" s="158" customFormat="1" ht="20.1" customHeight="1" spans="1:6">
      <c r="A2" s="447" t="s">
        <v>3155</v>
      </c>
      <c r="B2" s="448"/>
      <c r="C2" s="449"/>
      <c r="D2" s="450"/>
      <c r="F2" s="451" t="s">
        <v>33</v>
      </c>
    </row>
    <row r="3" ht="36" customHeight="1" spans="1:7">
      <c r="A3" s="452" t="s">
        <v>35</v>
      </c>
      <c r="B3" s="453" t="str">
        <f>YEAR(封面!$B$7)-2&amp;"年决算数"</f>
        <v>2023年决算数</v>
      </c>
      <c r="C3" s="453" t="str">
        <f>YEAR(封面!$B$7)-1&amp;"年"</f>
        <v>2024年</v>
      </c>
      <c r="D3" s="453"/>
      <c r="E3" s="381" t="s">
        <v>36</v>
      </c>
      <c r="F3" s="381"/>
      <c r="G3" s="454" t="s">
        <v>37</v>
      </c>
    </row>
    <row r="4" customFormat="1" ht="36" customHeight="1" spans="1:7">
      <c r="A4" s="452"/>
      <c r="B4" s="453"/>
      <c r="C4" s="453" t="s">
        <v>175</v>
      </c>
      <c r="D4" s="453" t="s">
        <v>39</v>
      </c>
      <c r="E4" s="31" t="str">
        <f>"比"&amp;YEAR(封面!$B$7)-2&amp;"年决算数增长%"</f>
        <v>比2023年决算数增长%</v>
      </c>
      <c r="F4" s="31" t="str">
        <f>"完成"&amp;YEAR(封面!$B$7)-1&amp;"年预算数的%"</f>
        <v>完成2024年预算数的%</v>
      </c>
      <c r="G4" s="454"/>
    </row>
    <row r="5" s="476" customFormat="1" ht="36" customHeight="1" spans="1:7">
      <c r="A5" s="455" t="s">
        <v>3156</v>
      </c>
      <c r="B5" s="127">
        <v>14149</v>
      </c>
      <c r="C5" s="127">
        <v>14907</v>
      </c>
      <c r="D5" s="127">
        <v>15858</v>
      </c>
      <c r="E5" s="459">
        <f>IF(B5&gt;0,D5/B5-1,IF(B5&lt;0,-(D5/B5-1),""))</f>
        <v>0.121</v>
      </c>
      <c r="F5" s="460">
        <f>IF(C5&lt;&gt;0,D5/C5,"")</f>
        <v>1.064</v>
      </c>
      <c r="G5" s="476" t="str">
        <f t="shared" ref="G5:G38" si="0">IF(A5&lt;&gt;"",IF(SUM(B5:D5)&lt;&gt;0,"是","否"),"是")</f>
        <v>是</v>
      </c>
    </row>
    <row r="6" ht="36" customHeight="1" spans="1:7">
      <c r="A6" s="112" t="s">
        <v>3157</v>
      </c>
      <c r="B6" s="115">
        <v>5811</v>
      </c>
      <c r="C6" s="115">
        <v>7037</v>
      </c>
      <c r="D6" s="115">
        <v>7258</v>
      </c>
      <c r="E6" s="459">
        <f t="shared" ref="E6:E38" si="1">IF(B6&gt;0,D6/B6-1,IF(B6&lt;0,-(D6/B6-1),""))</f>
        <v>0.249</v>
      </c>
      <c r="F6" s="460">
        <f t="shared" ref="F6:F38" si="2">IF(C6&lt;&gt;0,D6/C6,"")</f>
        <v>1.031</v>
      </c>
      <c r="G6" s="130" t="str">
        <f t="shared" si="0"/>
        <v>是</v>
      </c>
    </row>
    <row r="7" ht="36" customHeight="1" spans="1:7">
      <c r="A7" s="112" t="s">
        <v>3158</v>
      </c>
      <c r="B7" s="115">
        <v>10</v>
      </c>
      <c r="C7" s="126">
        <v>20</v>
      </c>
      <c r="D7" s="115">
        <v>32</v>
      </c>
      <c r="E7" s="459">
        <f t="shared" si="1"/>
        <v>2.2</v>
      </c>
      <c r="F7" s="460">
        <f t="shared" si="2"/>
        <v>1.6</v>
      </c>
      <c r="G7" s="130" t="str">
        <f t="shared" si="0"/>
        <v>是</v>
      </c>
    </row>
    <row r="8" ht="36" customHeight="1" spans="1:7">
      <c r="A8" s="112" t="s">
        <v>3159</v>
      </c>
      <c r="B8" s="115"/>
      <c r="C8" s="126"/>
      <c r="D8" s="115"/>
      <c r="E8" s="459" t="str">
        <f t="shared" si="1"/>
        <v/>
      </c>
      <c r="F8" s="460" t="str">
        <f t="shared" si="2"/>
        <v/>
      </c>
      <c r="G8" s="130" t="str">
        <f t="shared" si="0"/>
        <v>否</v>
      </c>
    </row>
    <row r="9" ht="36" customHeight="1" spans="1:7">
      <c r="A9" s="112" t="s">
        <v>3160</v>
      </c>
      <c r="B9" s="115"/>
      <c r="C9" s="126"/>
      <c r="D9" s="115"/>
      <c r="E9" s="459" t="str">
        <f t="shared" si="1"/>
        <v/>
      </c>
      <c r="F9" s="460" t="str">
        <f t="shared" si="2"/>
        <v/>
      </c>
      <c r="G9" s="130" t="str">
        <f t="shared" si="0"/>
        <v>否</v>
      </c>
    </row>
    <row r="10" ht="36" customHeight="1" spans="1:7">
      <c r="A10" s="455" t="s">
        <v>3161</v>
      </c>
      <c r="B10" s="123">
        <v>9486</v>
      </c>
      <c r="C10" s="123">
        <v>10073</v>
      </c>
      <c r="D10" s="123">
        <v>10127</v>
      </c>
      <c r="E10" s="459">
        <f t="shared" si="1"/>
        <v>0.068</v>
      </c>
      <c r="F10" s="460">
        <f t="shared" si="2"/>
        <v>1.005</v>
      </c>
      <c r="G10" s="130" t="str">
        <f t="shared" si="0"/>
        <v>是</v>
      </c>
    </row>
    <row r="11" ht="36" customHeight="1" spans="1:7">
      <c r="A11" s="112" t="s">
        <v>3157</v>
      </c>
      <c r="B11" s="126">
        <v>8027</v>
      </c>
      <c r="C11" s="126">
        <v>8774</v>
      </c>
      <c r="D11" s="115">
        <v>8789</v>
      </c>
      <c r="E11" s="459">
        <f t="shared" si="1"/>
        <v>0.095</v>
      </c>
      <c r="F11" s="460">
        <f t="shared" si="2"/>
        <v>1.002</v>
      </c>
      <c r="G11" s="130" t="str">
        <f t="shared" si="0"/>
        <v>是</v>
      </c>
    </row>
    <row r="12" ht="36" customHeight="1" spans="1:7">
      <c r="A12" s="112" t="s">
        <v>3158</v>
      </c>
      <c r="B12" s="126">
        <v>672</v>
      </c>
      <c r="C12" s="126">
        <v>16</v>
      </c>
      <c r="D12" s="115">
        <v>16</v>
      </c>
      <c r="E12" s="459">
        <f t="shared" si="1"/>
        <v>-0.976</v>
      </c>
      <c r="F12" s="460">
        <f t="shared" si="2"/>
        <v>1</v>
      </c>
      <c r="G12" s="130" t="str">
        <f t="shared" si="0"/>
        <v>是</v>
      </c>
    </row>
    <row r="13" ht="36" customHeight="1" spans="1:7">
      <c r="A13" s="112" t="s">
        <v>3159</v>
      </c>
      <c r="B13" s="126">
        <v>900</v>
      </c>
      <c r="C13" s="126">
        <v>417</v>
      </c>
      <c r="D13" s="115">
        <v>417</v>
      </c>
      <c r="E13" s="459">
        <f t="shared" si="1"/>
        <v>-0.537</v>
      </c>
      <c r="F13" s="460">
        <f t="shared" si="2"/>
        <v>1</v>
      </c>
      <c r="G13" s="130" t="str">
        <f t="shared" si="0"/>
        <v>是</v>
      </c>
    </row>
    <row r="14" s="158" customFormat="1" ht="36" customHeight="1" spans="1:7">
      <c r="A14" s="455" t="s">
        <v>3162</v>
      </c>
      <c r="B14" s="127">
        <v>583</v>
      </c>
      <c r="C14" s="127">
        <v>964</v>
      </c>
      <c r="D14" s="123">
        <v>1013</v>
      </c>
      <c r="E14" s="459">
        <f t="shared" si="1"/>
        <v>0.738</v>
      </c>
      <c r="F14" s="460">
        <f t="shared" si="2"/>
        <v>1.051</v>
      </c>
      <c r="G14" s="158" t="str">
        <f t="shared" si="0"/>
        <v>是</v>
      </c>
    </row>
    <row r="15" s="158" customFormat="1" ht="36" customHeight="1" spans="1:7">
      <c r="A15" s="112" t="s">
        <v>3157</v>
      </c>
      <c r="B15" s="126">
        <v>385</v>
      </c>
      <c r="C15" s="126">
        <v>429</v>
      </c>
      <c r="D15" s="115">
        <v>488</v>
      </c>
      <c r="E15" s="459">
        <f t="shared" si="1"/>
        <v>0.268</v>
      </c>
      <c r="F15" s="460">
        <f t="shared" si="2"/>
        <v>1.138</v>
      </c>
      <c r="G15" s="158" t="str">
        <f t="shared" si="0"/>
        <v>是</v>
      </c>
    </row>
    <row r="16" s="158" customFormat="1" ht="36" customHeight="1" spans="1:7">
      <c r="A16" s="112" t="s">
        <v>3158</v>
      </c>
      <c r="B16" s="126">
        <v>1</v>
      </c>
      <c r="C16" s="126">
        <v>1</v>
      </c>
      <c r="D16" s="115">
        <v>0</v>
      </c>
      <c r="E16" s="459">
        <f t="shared" si="1"/>
        <v>-1</v>
      </c>
      <c r="F16" s="460">
        <f t="shared" si="2"/>
        <v>0</v>
      </c>
      <c r="G16" s="158" t="str">
        <f t="shared" si="0"/>
        <v>是</v>
      </c>
    </row>
    <row r="17" s="158" customFormat="1" ht="36" customHeight="1" spans="1:7">
      <c r="A17" s="112" t="s">
        <v>3159</v>
      </c>
      <c r="B17" s="477"/>
      <c r="C17" s="478"/>
      <c r="D17" s="479"/>
      <c r="E17" s="459" t="str">
        <f t="shared" si="1"/>
        <v/>
      </c>
      <c r="F17" s="460" t="str">
        <f t="shared" si="2"/>
        <v/>
      </c>
      <c r="G17" s="158" t="str">
        <f t="shared" si="0"/>
        <v>否</v>
      </c>
    </row>
    <row r="18" s="158" customFormat="1" ht="36" customHeight="1" spans="1:7">
      <c r="A18" s="455" t="s">
        <v>3163</v>
      </c>
      <c r="B18" s="127"/>
      <c r="C18" s="127"/>
      <c r="D18" s="115"/>
      <c r="E18" s="459" t="str">
        <f t="shared" si="1"/>
        <v/>
      </c>
      <c r="F18" s="460" t="str">
        <f t="shared" si="2"/>
        <v/>
      </c>
      <c r="G18" s="158" t="str">
        <f t="shared" si="0"/>
        <v>否</v>
      </c>
    </row>
    <row r="19" s="158" customFormat="1" ht="36" customHeight="1" spans="1:7">
      <c r="A19" s="112" t="s">
        <v>3157</v>
      </c>
      <c r="B19" s="126"/>
      <c r="C19" s="126"/>
      <c r="D19" s="115"/>
      <c r="E19" s="459" t="str">
        <f t="shared" si="1"/>
        <v/>
      </c>
      <c r="F19" s="460" t="str">
        <f t="shared" si="2"/>
        <v/>
      </c>
      <c r="G19" s="158" t="str">
        <f t="shared" si="0"/>
        <v>否</v>
      </c>
    </row>
    <row r="20" s="158" customFormat="1" ht="36" customHeight="1" spans="1:7">
      <c r="A20" s="112" t="s">
        <v>3158</v>
      </c>
      <c r="B20" s="126"/>
      <c r="C20" s="126"/>
      <c r="D20" s="115"/>
      <c r="E20" s="459" t="str">
        <f t="shared" si="1"/>
        <v/>
      </c>
      <c r="F20" s="460" t="str">
        <f t="shared" si="2"/>
        <v/>
      </c>
      <c r="G20" s="158" t="str">
        <f t="shared" si="0"/>
        <v>否</v>
      </c>
    </row>
    <row r="21" s="158" customFormat="1" ht="36" customHeight="1" spans="1:7">
      <c r="A21" s="112" t="s">
        <v>3159</v>
      </c>
      <c r="B21" s="126"/>
      <c r="C21" s="126"/>
      <c r="D21" s="115"/>
      <c r="E21" s="459" t="str">
        <f t="shared" si="1"/>
        <v/>
      </c>
      <c r="F21" s="460" t="str">
        <f t="shared" si="2"/>
        <v/>
      </c>
      <c r="G21" s="158" t="str">
        <f t="shared" si="0"/>
        <v>否</v>
      </c>
    </row>
    <row r="22" s="158" customFormat="1" ht="36" customHeight="1" spans="1:7">
      <c r="A22" s="455" t="s">
        <v>3164</v>
      </c>
      <c r="B22" s="127">
        <v>1291</v>
      </c>
      <c r="C22" s="127">
        <v>1354</v>
      </c>
      <c r="D22" s="123">
        <v>793</v>
      </c>
      <c r="E22" s="459">
        <f t="shared" si="1"/>
        <v>-0.386</v>
      </c>
      <c r="F22" s="460">
        <f t="shared" si="2"/>
        <v>0.586</v>
      </c>
      <c r="G22" s="158" t="str">
        <f t="shared" si="0"/>
        <v>是</v>
      </c>
    </row>
    <row r="23" ht="36" customHeight="1" spans="1:7">
      <c r="A23" s="112" t="s">
        <v>3157</v>
      </c>
      <c r="B23" s="126">
        <v>412</v>
      </c>
      <c r="C23" s="126">
        <v>504</v>
      </c>
      <c r="D23" s="115">
        <v>421</v>
      </c>
      <c r="E23" s="459">
        <f t="shared" si="1"/>
        <v>0.022</v>
      </c>
      <c r="F23" s="460">
        <f t="shared" si="2"/>
        <v>0.835</v>
      </c>
      <c r="G23" s="130" t="str">
        <f t="shared" si="0"/>
        <v>是</v>
      </c>
    </row>
    <row r="24" ht="36" customHeight="1" spans="1:7">
      <c r="A24" s="112" t="s">
        <v>3158</v>
      </c>
      <c r="B24" s="126">
        <v>1</v>
      </c>
      <c r="C24" s="115">
        <v>1</v>
      </c>
      <c r="D24" s="115">
        <v>1</v>
      </c>
      <c r="E24" s="459">
        <f t="shared" si="1"/>
        <v>0</v>
      </c>
      <c r="F24" s="460">
        <f t="shared" si="2"/>
        <v>1</v>
      </c>
      <c r="G24" s="130" t="str">
        <f t="shared" si="0"/>
        <v>是</v>
      </c>
    </row>
    <row r="25" ht="36" customHeight="1" spans="1:7">
      <c r="A25" s="112" t="s">
        <v>3159</v>
      </c>
      <c r="B25" s="126"/>
      <c r="C25" s="126"/>
      <c r="D25" s="115"/>
      <c r="E25" s="459" t="str">
        <f t="shared" si="1"/>
        <v/>
      </c>
      <c r="F25" s="460" t="str">
        <f t="shared" si="2"/>
        <v/>
      </c>
      <c r="G25" s="130" t="str">
        <f t="shared" si="0"/>
        <v>否</v>
      </c>
    </row>
    <row r="26" ht="36" customHeight="1" spans="1:7">
      <c r="A26" s="455" t="s">
        <v>3165</v>
      </c>
      <c r="B26" s="127">
        <v>4135</v>
      </c>
      <c r="C26" s="127">
        <v>5402</v>
      </c>
      <c r="D26" s="123">
        <v>5153</v>
      </c>
      <c r="E26" s="459">
        <f t="shared" si="1"/>
        <v>0.246</v>
      </c>
      <c r="F26" s="460">
        <f t="shared" si="2"/>
        <v>0.954</v>
      </c>
      <c r="G26" s="130" t="str">
        <f t="shared" si="0"/>
        <v>是</v>
      </c>
    </row>
    <row r="27" ht="36" customHeight="1" spans="1:7">
      <c r="A27" s="112" t="s">
        <v>3157</v>
      </c>
      <c r="B27" s="126">
        <v>1155</v>
      </c>
      <c r="C27" s="126">
        <v>1279</v>
      </c>
      <c r="D27" s="115">
        <v>1228</v>
      </c>
      <c r="E27" s="459">
        <f t="shared" si="1"/>
        <v>0.063</v>
      </c>
      <c r="F27" s="460">
        <f t="shared" si="2"/>
        <v>0.96</v>
      </c>
      <c r="G27" s="130" t="str">
        <f t="shared" si="0"/>
        <v>是</v>
      </c>
    </row>
    <row r="28" ht="36" customHeight="1" spans="1:7">
      <c r="A28" s="112" t="s">
        <v>3158</v>
      </c>
      <c r="B28" s="126">
        <v>247</v>
      </c>
      <c r="C28" s="115">
        <v>296</v>
      </c>
      <c r="D28" s="115">
        <v>302</v>
      </c>
      <c r="E28" s="459">
        <f t="shared" si="1"/>
        <v>0.223</v>
      </c>
      <c r="F28" s="460">
        <f t="shared" si="2"/>
        <v>1.02</v>
      </c>
      <c r="G28" s="130" t="str">
        <f t="shared" si="0"/>
        <v>是</v>
      </c>
    </row>
    <row r="29" ht="36" customHeight="1" spans="1:7">
      <c r="A29" s="112" t="s">
        <v>3159</v>
      </c>
      <c r="B29" s="126">
        <v>2398</v>
      </c>
      <c r="C29" s="115">
        <v>145</v>
      </c>
      <c r="D29" s="115">
        <v>145</v>
      </c>
      <c r="E29" s="459">
        <f t="shared" si="1"/>
        <v>-0.94</v>
      </c>
      <c r="F29" s="460">
        <f t="shared" si="2"/>
        <v>1</v>
      </c>
      <c r="G29" s="130" t="str">
        <f t="shared" si="0"/>
        <v>是</v>
      </c>
    </row>
    <row r="30" ht="36" customHeight="1" spans="1:7">
      <c r="A30" s="455" t="s">
        <v>3166</v>
      </c>
      <c r="B30" s="127"/>
      <c r="C30" s="127"/>
      <c r="D30" s="123"/>
      <c r="E30" s="459" t="str">
        <f t="shared" si="1"/>
        <v/>
      </c>
      <c r="F30" s="460" t="str">
        <f t="shared" si="2"/>
        <v/>
      </c>
      <c r="G30" s="130" t="str">
        <f t="shared" si="0"/>
        <v>否</v>
      </c>
    </row>
    <row r="31" ht="36" customHeight="1" spans="1:7">
      <c r="A31" s="112" t="s">
        <v>3157</v>
      </c>
      <c r="B31" s="126"/>
      <c r="C31" s="126"/>
      <c r="D31" s="115"/>
      <c r="E31" s="459" t="str">
        <f t="shared" si="1"/>
        <v/>
      </c>
      <c r="F31" s="460" t="str">
        <f t="shared" si="2"/>
        <v/>
      </c>
      <c r="G31" s="130" t="str">
        <f t="shared" si="0"/>
        <v>否</v>
      </c>
    </row>
    <row r="32" ht="36" customHeight="1" spans="1:7">
      <c r="A32" s="112" t="s">
        <v>3158</v>
      </c>
      <c r="B32" s="126"/>
      <c r="C32" s="126"/>
      <c r="D32" s="115"/>
      <c r="E32" s="459" t="str">
        <f t="shared" si="1"/>
        <v/>
      </c>
      <c r="F32" s="460" t="str">
        <f t="shared" si="2"/>
        <v/>
      </c>
      <c r="G32" s="130" t="str">
        <f t="shared" si="0"/>
        <v>否</v>
      </c>
    </row>
    <row r="33" ht="36" customHeight="1" spans="1:7">
      <c r="A33" s="112" t="s">
        <v>3159</v>
      </c>
      <c r="B33" s="126"/>
      <c r="C33" s="126"/>
      <c r="D33" s="115"/>
      <c r="E33" s="459" t="str">
        <f t="shared" si="1"/>
        <v/>
      </c>
      <c r="F33" s="460" t="str">
        <f t="shared" si="2"/>
        <v/>
      </c>
      <c r="G33" s="130" t="str">
        <f t="shared" si="0"/>
        <v>否</v>
      </c>
    </row>
    <row r="34" ht="36" customHeight="1" spans="1:7">
      <c r="A34" s="473" t="s">
        <v>3167</v>
      </c>
      <c r="B34" s="480">
        <f t="shared" ref="B34:B37" si="3">B5+B10+B14+B18+B22+B26+B30</f>
        <v>29644</v>
      </c>
      <c r="C34" s="480">
        <f t="shared" ref="C34:C37" si="4">C5+C10+C14+C18+C22+C26+C30</f>
        <v>32700</v>
      </c>
      <c r="D34" s="479">
        <f t="shared" ref="D34:D37" si="5">D5+D10+D14+D18+D22+D26+D30</f>
        <v>32944</v>
      </c>
      <c r="E34" s="459">
        <f t="shared" si="1"/>
        <v>0.111</v>
      </c>
      <c r="F34" s="460">
        <f t="shared" si="2"/>
        <v>1.007</v>
      </c>
      <c r="G34" s="130" t="str">
        <f t="shared" si="0"/>
        <v>是</v>
      </c>
    </row>
    <row r="35" ht="36" customHeight="1" spans="1:7">
      <c r="A35" s="112" t="s">
        <v>3168</v>
      </c>
      <c r="B35" s="481">
        <f t="shared" si="3"/>
        <v>15790</v>
      </c>
      <c r="C35" s="481">
        <f t="shared" si="4"/>
        <v>18023</v>
      </c>
      <c r="D35" s="478">
        <f t="shared" si="5"/>
        <v>18184</v>
      </c>
      <c r="E35" s="464">
        <f t="shared" si="1"/>
        <v>0.152</v>
      </c>
      <c r="F35" s="482">
        <f t="shared" si="2"/>
        <v>1.009</v>
      </c>
      <c r="G35" s="130" t="str">
        <f t="shared" si="0"/>
        <v>是</v>
      </c>
    </row>
    <row r="36" ht="36" customHeight="1" spans="1:7">
      <c r="A36" s="112" t="s">
        <v>3169</v>
      </c>
      <c r="B36" s="481">
        <f t="shared" si="3"/>
        <v>931</v>
      </c>
      <c r="C36" s="481">
        <f t="shared" si="4"/>
        <v>334</v>
      </c>
      <c r="D36" s="478">
        <f t="shared" si="5"/>
        <v>351</v>
      </c>
      <c r="E36" s="464">
        <f t="shared" si="1"/>
        <v>-0.623</v>
      </c>
      <c r="F36" s="482">
        <f t="shared" si="2"/>
        <v>1.051</v>
      </c>
      <c r="G36" s="130" t="str">
        <f t="shared" si="0"/>
        <v>是</v>
      </c>
    </row>
    <row r="37" ht="51" customHeight="1" spans="1:7">
      <c r="A37" s="112" t="s">
        <v>3170</v>
      </c>
      <c r="B37" s="481">
        <f t="shared" si="3"/>
        <v>3298</v>
      </c>
      <c r="C37" s="481">
        <f t="shared" si="4"/>
        <v>562</v>
      </c>
      <c r="D37" s="478">
        <f t="shared" si="5"/>
        <v>562</v>
      </c>
      <c r="E37" s="464">
        <f t="shared" si="1"/>
        <v>-0.83</v>
      </c>
      <c r="F37" s="482">
        <f t="shared" si="2"/>
        <v>1</v>
      </c>
      <c r="G37" s="130" t="str">
        <f t="shared" si="0"/>
        <v>是</v>
      </c>
    </row>
    <row r="38" ht="52" customHeight="1" spans="1:7">
      <c r="A38" s="112" t="s">
        <v>3171</v>
      </c>
      <c r="B38" s="115"/>
      <c r="C38" s="115"/>
      <c r="D38" s="115"/>
      <c r="E38" s="464" t="str">
        <f t="shared" si="1"/>
        <v/>
      </c>
      <c r="F38" s="482" t="str">
        <f t="shared" si="2"/>
        <v/>
      </c>
      <c r="G38" s="130" t="str">
        <f t="shared" si="0"/>
        <v>否</v>
      </c>
    </row>
    <row r="39" ht="208.5" customHeight="1" spans="1:6">
      <c r="A39" s="483"/>
      <c r="B39" s="483"/>
      <c r="C39" s="483"/>
      <c r="D39" s="483"/>
      <c r="E39" s="483"/>
      <c r="F39" s="483"/>
    </row>
    <row r="40" spans="2:4">
      <c r="B40" s="469"/>
      <c r="C40" s="469"/>
      <c r="D40" s="469"/>
    </row>
    <row r="41" spans="2:4">
      <c r="B41" s="469"/>
      <c r="C41" s="469"/>
      <c r="D41" s="469"/>
    </row>
    <row r="42" spans="2:4">
      <c r="B42" s="469"/>
      <c r="C42" s="469"/>
      <c r="D42" s="469"/>
    </row>
    <row r="43" spans="2:4">
      <c r="B43" s="469"/>
      <c r="C43" s="469"/>
      <c r="D43" s="469"/>
    </row>
  </sheetData>
  <autoFilter ref="A4:G38">
    <extLst/>
  </autoFilter>
  <mergeCells count="6">
    <mergeCell ref="A1:F1"/>
    <mergeCell ref="C3:D3"/>
    <mergeCell ref="E3:F3"/>
    <mergeCell ref="A39:F39"/>
    <mergeCell ref="A3:A4"/>
    <mergeCell ref="B3:B4"/>
  </mergeCells>
  <conditionalFormatting sqref="C27">
    <cfRule type="cellIs" dxfId="3" priority="5" stopIfTrue="1" operator="lessThanOrEqual">
      <formula>-1</formula>
    </cfRule>
  </conditionalFormatting>
  <conditionalFormatting sqref="B34:C34">
    <cfRule type="cellIs" dxfId="4" priority="18" stopIfTrue="1" operator="lessThan">
      <formula>0</formula>
    </cfRule>
    <cfRule type="cellIs" dxfId="4" priority="14" stopIfTrue="1" operator="lessThan">
      <formula>0</formula>
    </cfRule>
  </conditionalFormatting>
  <conditionalFormatting sqref="B35:C35">
    <cfRule type="cellIs" dxfId="4" priority="15" stopIfTrue="1" operator="lessThan">
      <formula>0</formula>
    </cfRule>
  </conditionalFormatting>
  <conditionalFormatting sqref="B37:C37">
    <cfRule type="cellIs" dxfId="4" priority="17" stopIfTrue="1" operator="lessThan">
      <formula>0</formula>
    </cfRule>
  </conditionalFormatting>
  <conditionalFormatting sqref="C38">
    <cfRule type="cellIs" dxfId="4" priority="12" stopIfTrue="1" operator="lessThan">
      <formula>0</formula>
    </cfRule>
    <cfRule type="cellIs" dxfId="4" priority="11" stopIfTrue="1" operator="lessThan">
      <formula>0</formula>
    </cfRule>
    <cfRule type="cellIs" dxfId="4" priority="10" stopIfTrue="1" operator="lessThan">
      <formula>0</formula>
    </cfRule>
  </conditionalFormatting>
  <conditionalFormatting sqref="B11:B13">
    <cfRule type="cellIs" dxfId="3" priority="4" stopIfTrue="1" operator="lessThanOrEqual">
      <formula>-1</formula>
    </cfRule>
  </conditionalFormatting>
  <conditionalFormatting sqref="B15:B16">
    <cfRule type="cellIs" dxfId="3" priority="3" stopIfTrue="1" operator="lessThanOrEqual">
      <formula>-1</formula>
    </cfRule>
  </conditionalFormatting>
  <conditionalFormatting sqref="B19:B21">
    <cfRule type="cellIs" dxfId="3" priority="2" stopIfTrue="1" operator="lessThanOrEqual">
      <formula>-1</formula>
    </cfRule>
  </conditionalFormatting>
  <conditionalFormatting sqref="B27:B29">
    <cfRule type="cellIs" dxfId="3" priority="1" stopIfTrue="1" operator="lessThanOrEqual">
      <formula>-1</formula>
    </cfRule>
  </conditionalFormatting>
  <conditionalFormatting sqref="B31:B33">
    <cfRule type="cellIs" dxfId="3" priority="9" stopIfTrue="1" operator="lessThanOrEqual">
      <formula>-1</formula>
    </cfRule>
  </conditionalFormatting>
  <conditionalFormatting sqref="C7:C9">
    <cfRule type="cellIs" dxfId="3" priority="8" stopIfTrue="1" operator="lessThanOrEqual">
      <formula>-1</formula>
    </cfRule>
  </conditionalFormatting>
  <conditionalFormatting sqref="C31:C33">
    <cfRule type="cellIs" dxfId="3" priority="13" stopIfTrue="1" operator="lessThanOrEqual">
      <formula>-1</formula>
    </cfRule>
  </conditionalFormatting>
  <conditionalFormatting sqref="F5:F34">
    <cfRule type="cellIs" dxfId="2" priority="40" stopIfTrue="1" operator="greaterThan">
      <formula>10</formula>
    </cfRule>
    <cfRule type="cellIs" dxfId="2" priority="41" stopIfTrue="1" operator="lessThanOrEqual">
      <formula>-1</formula>
    </cfRule>
  </conditionalFormatting>
  <conditionalFormatting sqref="F35:F38">
    <cfRule type="cellIs" dxfId="2" priority="43" stopIfTrue="1" operator="greaterThan">
      <formula>10</formula>
    </cfRule>
    <cfRule type="cellIs" dxfId="2" priority="44" stopIfTrue="1" operator="lessThanOrEqual">
      <formula>-1</formula>
    </cfRule>
    <cfRule type="cellIs" dxfId="4" priority="45" stopIfTrue="1" operator="lessThan">
      <formula>0</formula>
    </cfRule>
  </conditionalFormatting>
  <conditionalFormatting sqref="C11:C13 C15:C16">
    <cfRule type="cellIs" dxfId="3" priority="7" stopIfTrue="1" operator="lessThanOrEqual">
      <formula>-1</formula>
    </cfRule>
  </conditionalFormatting>
  <conditionalFormatting sqref="C25 C19:C21">
    <cfRule type="cellIs" dxfId="3" priority="6" stopIfTrue="1" operator="lessThanOrEqual">
      <formula>-1</formula>
    </cfRule>
  </conditionalFormatting>
  <conditionalFormatting sqref="B36:C37">
    <cfRule type="cellIs" dxfId="4" priority="16" stopIfTrue="1" operator="lessThan">
      <formula>0</formula>
    </cfRule>
  </conditionalFormatting>
  <conditionalFormatting sqref="C39:D56">
    <cfRule type="cellIs" dxfId="4" priority="56" stopIfTrue="1" operator="lessThan">
      <formula>0</formula>
    </cfRule>
  </conditionalFormatting>
  <conditionalFormatting sqref="E39:F56">
    <cfRule type="cellIs" dxfId="4" priority="5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6"/>
  <sheetViews>
    <sheetView showGridLines="0" showZeros="0" view="pageBreakPreview" zoomScaleNormal="100" workbookViewId="0">
      <pane ySplit="4" topLeftCell="A13" activePane="bottomLeft" state="frozen"/>
      <selection/>
      <selection pane="bottomLeft" activeCell="E19" sqref="E19"/>
    </sheetView>
  </sheetViews>
  <sheetFormatPr defaultColWidth="9" defaultRowHeight="14.25" outlineLevelCol="6"/>
  <cols>
    <col min="1" max="1" width="46.6333333333333" style="130" customWidth="1"/>
    <col min="2" max="4" width="16.7583333333333" style="130" customWidth="1"/>
    <col min="5" max="6" width="15.5" style="158" customWidth="1"/>
    <col min="7" max="7" width="9" style="130" customWidth="1"/>
    <col min="8" max="16384" width="9" style="130"/>
  </cols>
  <sheetData>
    <row r="1" s="158" customFormat="1" ht="45" customHeight="1" spans="1:6">
      <c r="A1" s="446" t="s">
        <v>3172</v>
      </c>
      <c r="B1" s="446"/>
      <c r="C1" s="446"/>
      <c r="D1" s="446"/>
      <c r="E1" s="251"/>
      <c r="F1" s="251"/>
    </row>
    <row r="2" s="158" customFormat="1" ht="20.1" customHeight="1" spans="1:6">
      <c r="A2" s="447" t="s">
        <v>3173</v>
      </c>
      <c r="B2" s="448"/>
      <c r="C2" s="449"/>
      <c r="D2" s="450"/>
      <c r="F2" s="451" t="s">
        <v>3174</v>
      </c>
    </row>
    <row r="3" ht="36" customHeight="1" spans="1:7">
      <c r="A3" s="452" t="s">
        <v>35</v>
      </c>
      <c r="B3" s="453" t="str">
        <f>YEAR(封面!$B$7)-2&amp;"年决算数"</f>
        <v>2023年决算数</v>
      </c>
      <c r="C3" s="453" t="str">
        <f>YEAR(封面!$B$7)-1&amp;"年"</f>
        <v>2024年</v>
      </c>
      <c r="D3" s="453"/>
      <c r="E3" s="381" t="s">
        <v>36</v>
      </c>
      <c r="F3" s="381"/>
      <c r="G3" s="454"/>
    </row>
    <row r="4" ht="36" customHeight="1" spans="1:7">
      <c r="A4" s="452"/>
      <c r="B4" s="453"/>
      <c r="C4" s="453" t="s">
        <v>175</v>
      </c>
      <c r="D4" s="453" t="s">
        <v>39</v>
      </c>
      <c r="E4" s="31" t="str">
        <f>"比"&amp;YEAR(封面!$B$7)-2&amp;"年决算数增长%"</f>
        <v>比2023年决算数增长%</v>
      </c>
      <c r="F4" s="31" t="str">
        <f>"完成"&amp;YEAR(封面!$B$7)-1&amp;"年预算数的%"</f>
        <v>完成2024年预算数的%</v>
      </c>
      <c r="G4" s="454" t="s">
        <v>37</v>
      </c>
    </row>
    <row r="5" ht="36" customHeight="1" spans="1:7">
      <c r="A5" s="455" t="s">
        <v>3175</v>
      </c>
      <c r="B5" s="107">
        <v>14149</v>
      </c>
      <c r="C5" s="107">
        <v>14907</v>
      </c>
      <c r="D5" s="107">
        <v>15858</v>
      </c>
      <c r="E5" s="459">
        <f>IF(B5&gt;0,D5/B5-1,IF(B5&lt;0,-(D5/B5-1),""))</f>
        <v>0.121</v>
      </c>
      <c r="F5" s="460">
        <f>IF(C5&lt;&gt;0,D5/C5,"")</f>
        <v>1.064</v>
      </c>
      <c r="G5" s="130" t="str">
        <f t="shared" ref="G5:G22" si="0">IF(A5&lt;&gt;"",IF(SUM(B5:D5)&lt;&gt;0,"是","否"),"是")</f>
        <v>是</v>
      </c>
    </row>
    <row r="6" ht="36" customHeight="1" spans="1:7">
      <c r="A6" s="112" t="s">
        <v>3176</v>
      </c>
      <c r="B6" s="107">
        <v>10012</v>
      </c>
      <c r="C6" s="107">
        <v>7415</v>
      </c>
      <c r="D6" s="471">
        <v>7243</v>
      </c>
      <c r="E6" s="459">
        <f t="shared" ref="E6:E22" si="1">IF(B6&gt;0,D6/B6-1,IF(B6&lt;0,-(D6/B6-1),""))</f>
        <v>-0.277</v>
      </c>
      <c r="F6" s="460">
        <f t="shared" ref="F6:F22" si="2">IF(C6&lt;&gt;0,D6/C6,"")</f>
        <v>0.977</v>
      </c>
      <c r="G6" s="130" t="str">
        <f t="shared" si="0"/>
        <v>是</v>
      </c>
    </row>
    <row r="7" ht="36" customHeight="1" spans="1:7">
      <c r="A7" s="112" t="s">
        <v>3177</v>
      </c>
      <c r="B7" s="107">
        <v>583</v>
      </c>
      <c r="C7" s="107"/>
      <c r="D7" s="472"/>
      <c r="E7" s="459">
        <f t="shared" si="1"/>
        <v>-1</v>
      </c>
      <c r="F7" s="460" t="str">
        <f t="shared" si="2"/>
        <v/>
      </c>
      <c r="G7" s="130" t="str">
        <f t="shared" si="0"/>
        <v>是</v>
      </c>
    </row>
    <row r="8" ht="36" customHeight="1" spans="1:7">
      <c r="A8" s="455" t="s">
        <v>3178</v>
      </c>
      <c r="B8" s="107">
        <v>10012</v>
      </c>
      <c r="C8" s="107">
        <v>10768</v>
      </c>
      <c r="D8" s="107">
        <v>11098</v>
      </c>
      <c r="E8" s="459">
        <f t="shared" si="1"/>
        <v>0.108</v>
      </c>
      <c r="F8" s="460">
        <f t="shared" si="2"/>
        <v>1.031</v>
      </c>
      <c r="G8" s="130" t="str">
        <f t="shared" si="0"/>
        <v>是</v>
      </c>
    </row>
    <row r="9" ht="36" customHeight="1" spans="1:7">
      <c r="A9" s="112" t="s">
        <v>3176</v>
      </c>
      <c r="B9" s="107">
        <v>2860</v>
      </c>
      <c r="C9" s="107">
        <v>10730</v>
      </c>
      <c r="D9" s="107">
        <v>11060</v>
      </c>
      <c r="E9" s="459">
        <f t="shared" si="1"/>
        <v>2.867</v>
      </c>
      <c r="F9" s="460">
        <f t="shared" si="2"/>
        <v>1.031</v>
      </c>
      <c r="G9" s="130" t="str">
        <f t="shared" si="0"/>
        <v>是</v>
      </c>
    </row>
    <row r="10" s="158" customFormat="1" ht="36" customHeight="1" spans="1:7">
      <c r="A10" s="455" t="s">
        <v>3179</v>
      </c>
      <c r="B10" s="107">
        <v>583</v>
      </c>
      <c r="C10" s="107">
        <v>964</v>
      </c>
      <c r="D10" s="107">
        <v>1013</v>
      </c>
      <c r="E10" s="459">
        <f t="shared" si="1"/>
        <v>0.738</v>
      </c>
      <c r="F10" s="460">
        <f t="shared" si="2"/>
        <v>1.051</v>
      </c>
      <c r="G10" s="158" t="str">
        <f t="shared" si="0"/>
        <v>是</v>
      </c>
    </row>
    <row r="11" s="158" customFormat="1" ht="36" customHeight="1" spans="1:7">
      <c r="A11" s="112" t="s">
        <v>3176</v>
      </c>
      <c r="B11" s="107">
        <v>2860</v>
      </c>
      <c r="C11" s="107">
        <v>479</v>
      </c>
      <c r="D11" s="107">
        <v>470</v>
      </c>
      <c r="E11" s="459">
        <f t="shared" si="1"/>
        <v>-0.836</v>
      </c>
      <c r="F11" s="460">
        <f t="shared" si="2"/>
        <v>0.981</v>
      </c>
      <c r="G11" s="158" t="str">
        <f t="shared" si="0"/>
        <v>是</v>
      </c>
    </row>
    <row r="12" s="158" customFormat="1" ht="36" customHeight="1" spans="1:7">
      <c r="A12" s="455" t="s">
        <v>3180</v>
      </c>
      <c r="B12" s="107"/>
      <c r="C12" s="107"/>
      <c r="D12" s="107"/>
      <c r="E12" s="459" t="str">
        <f t="shared" si="1"/>
        <v/>
      </c>
      <c r="F12" s="460" t="str">
        <f t="shared" si="2"/>
        <v/>
      </c>
      <c r="G12" s="158" t="str">
        <f t="shared" si="0"/>
        <v>否</v>
      </c>
    </row>
    <row r="13" s="158" customFormat="1" ht="36" customHeight="1" spans="1:7">
      <c r="A13" s="112" t="s">
        <v>3176</v>
      </c>
      <c r="B13" s="107"/>
      <c r="C13" s="107"/>
      <c r="D13" s="107"/>
      <c r="E13" s="459" t="str">
        <f t="shared" si="1"/>
        <v/>
      </c>
      <c r="F13" s="460" t="str">
        <f t="shared" si="2"/>
        <v/>
      </c>
      <c r="G13" s="158" t="str">
        <f t="shared" si="0"/>
        <v>否</v>
      </c>
    </row>
    <row r="14" s="158" customFormat="1" ht="36" customHeight="1" spans="1:7">
      <c r="A14" s="455" t="s">
        <v>3181</v>
      </c>
      <c r="B14" s="107">
        <v>1291</v>
      </c>
      <c r="C14" s="107">
        <v>1354</v>
      </c>
      <c r="D14" s="107">
        <v>793</v>
      </c>
      <c r="E14" s="459">
        <f t="shared" si="1"/>
        <v>-0.386</v>
      </c>
      <c r="F14" s="460">
        <f t="shared" si="2"/>
        <v>0.586</v>
      </c>
      <c r="G14" s="158" t="str">
        <f t="shared" si="0"/>
        <v>是</v>
      </c>
    </row>
    <row r="15" ht="36" customHeight="1" spans="1:7">
      <c r="A15" s="112" t="s">
        <v>3176</v>
      </c>
      <c r="B15" s="107">
        <v>532</v>
      </c>
      <c r="C15" s="107">
        <v>849</v>
      </c>
      <c r="D15" s="107">
        <v>362</v>
      </c>
      <c r="E15" s="459">
        <f t="shared" si="1"/>
        <v>-0.32</v>
      </c>
      <c r="F15" s="460">
        <f t="shared" si="2"/>
        <v>0.426</v>
      </c>
      <c r="G15" s="130" t="str">
        <f t="shared" si="0"/>
        <v>是</v>
      </c>
    </row>
    <row r="16" ht="36" customHeight="1" spans="1:7">
      <c r="A16" s="455" t="s">
        <v>3182</v>
      </c>
      <c r="B16" s="107">
        <v>2860</v>
      </c>
      <c r="C16" s="107">
        <v>5919</v>
      </c>
      <c r="D16" s="107">
        <v>13486</v>
      </c>
      <c r="E16" s="459">
        <f t="shared" si="1"/>
        <v>3.715</v>
      </c>
      <c r="F16" s="460">
        <f t="shared" si="2"/>
        <v>2.278</v>
      </c>
      <c r="G16" s="130" t="str">
        <f t="shared" si="0"/>
        <v>是</v>
      </c>
    </row>
    <row r="17" ht="36" customHeight="1" spans="1:7">
      <c r="A17" s="112" t="s">
        <v>3176</v>
      </c>
      <c r="B17" s="111">
        <v>2327</v>
      </c>
      <c r="C17" s="111">
        <v>3291</v>
      </c>
      <c r="D17" s="472">
        <v>3313</v>
      </c>
      <c r="E17" s="459">
        <f t="shared" si="1"/>
        <v>0.424</v>
      </c>
      <c r="F17" s="460">
        <f t="shared" si="2"/>
        <v>1.007</v>
      </c>
      <c r="G17" s="130" t="str">
        <f t="shared" si="0"/>
        <v>是</v>
      </c>
    </row>
    <row r="18" ht="36" customHeight="1" spans="1:7">
      <c r="A18" s="455" t="s">
        <v>3183</v>
      </c>
      <c r="B18" s="107"/>
      <c r="C18" s="107"/>
      <c r="D18" s="471"/>
      <c r="E18" s="459" t="str">
        <f t="shared" si="1"/>
        <v/>
      </c>
      <c r="F18" s="460" t="str">
        <f t="shared" si="2"/>
        <v/>
      </c>
      <c r="G18" s="130" t="str">
        <f t="shared" si="0"/>
        <v>否</v>
      </c>
    </row>
    <row r="19" ht="36" customHeight="1" spans="1:7">
      <c r="A19" s="112" t="s">
        <v>3176</v>
      </c>
      <c r="B19" s="111"/>
      <c r="C19" s="111"/>
      <c r="D19" s="472"/>
      <c r="E19" s="459" t="str">
        <f t="shared" si="1"/>
        <v/>
      </c>
      <c r="F19" s="460" t="str">
        <f t="shared" si="2"/>
        <v/>
      </c>
      <c r="G19" s="130" t="str">
        <f t="shared" si="0"/>
        <v>否</v>
      </c>
    </row>
    <row r="20" ht="36" customHeight="1" spans="1:7">
      <c r="A20" s="473" t="s">
        <v>3184</v>
      </c>
      <c r="B20" s="474">
        <f>B5+B8+B10+B12+B14+B16+B18</f>
        <v>28895</v>
      </c>
      <c r="C20" s="474">
        <f>C5+C8+C10+C12+C14+C16+C18</f>
        <v>33912</v>
      </c>
      <c r="D20" s="471">
        <f>D5+D8+D10+D12+D14+D16+D18</f>
        <v>42248</v>
      </c>
      <c r="E20" s="459">
        <f t="shared" si="1"/>
        <v>0.462</v>
      </c>
      <c r="F20" s="460">
        <f t="shared" si="2"/>
        <v>1.246</v>
      </c>
      <c r="G20" s="130" t="str">
        <f t="shared" si="0"/>
        <v>是</v>
      </c>
    </row>
    <row r="21" ht="36" customHeight="1" spans="1:7">
      <c r="A21" s="112" t="s">
        <v>3185</v>
      </c>
      <c r="B21" s="475">
        <f>B6+B9+B11+B13+B15+B17+B19</f>
        <v>18591</v>
      </c>
      <c r="C21" s="475">
        <f>C6+C9+C11+C13+C15+C17+C19</f>
        <v>22764</v>
      </c>
      <c r="D21" s="472">
        <f>D6+D9+D11+D13+D15+D17+D19</f>
        <v>22448</v>
      </c>
      <c r="E21" s="459">
        <f t="shared" si="1"/>
        <v>0.207</v>
      </c>
      <c r="F21" s="460">
        <f t="shared" si="2"/>
        <v>0.986</v>
      </c>
      <c r="G21" s="130" t="str">
        <f t="shared" si="0"/>
        <v>是</v>
      </c>
    </row>
    <row r="22" ht="36" customHeight="1" spans="1:7">
      <c r="A22" s="112" t="s">
        <v>3177</v>
      </c>
      <c r="B22" s="475"/>
      <c r="C22" s="475"/>
      <c r="D22" s="115"/>
      <c r="E22" s="459" t="str">
        <f t="shared" si="1"/>
        <v/>
      </c>
      <c r="F22" s="460" t="str">
        <f t="shared" si="2"/>
        <v/>
      </c>
      <c r="G22" s="130" t="str">
        <f t="shared" si="0"/>
        <v>否</v>
      </c>
    </row>
    <row r="23" spans="2:4">
      <c r="B23" s="469"/>
      <c r="C23" s="469"/>
      <c r="D23" s="469"/>
    </row>
    <row r="24" spans="2:4">
      <c r="B24" s="469"/>
      <c r="C24" s="469"/>
      <c r="D24" s="469"/>
    </row>
    <row r="25" spans="2:4">
      <c r="B25" s="469"/>
      <c r="C25" s="469"/>
      <c r="D25" s="469"/>
    </row>
    <row r="26" spans="2:4">
      <c r="B26" s="469"/>
      <c r="C26" s="469"/>
      <c r="D26" s="469"/>
    </row>
  </sheetData>
  <autoFilter ref="A4:G22">
    <extLst/>
  </autoFilter>
  <mergeCells count="5">
    <mergeCell ref="A1:F1"/>
    <mergeCell ref="C3:D3"/>
    <mergeCell ref="E3:F3"/>
    <mergeCell ref="A3:A4"/>
    <mergeCell ref="B3:B4"/>
  </mergeCells>
  <conditionalFormatting sqref="C6">
    <cfRule type="cellIs" dxfId="2" priority="4" stopIfTrue="1" operator="lessThanOrEqual">
      <formula>-1</formula>
    </cfRule>
    <cfRule type="cellIs" dxfId="2" priority="2" stopIfTrue="1" operator="greaterThan">
      <formula>10</formula>
    </cfRule>
  </conditionalFormatting>
  <conditionalFormatting sqref="C7">
    <cfRule type="cellIs" dxfId="2" priority="3" stopIfTrue="1" operator="lessThanOrEqual">
      <formula>-1</formula>
    </cfRule>
    <cfRule type="cellIs" dxfId="2" priority="1" stopIfTrue="1" operator="greaterThan">
      <formula>10</formula>
    </cfRule>
  </conditionalFormatting>
  <conditionalFormatting sqref="F5:F22">
    <cfRule type="cellIs" dxfId="2" priority="29" stopIfTrue="1" operator="greaterThan">
      <formula>10</formula>
    </cfRule>
    <cfRule type="cellIs" dxfId="2" priority="30"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4"/>
  <sheetViews>
    <sheetView showGridLines="0" showZeros="0" view="pageBreakPreview" zoomScale="85" zoomScaleNormal="100" workbookViewId="0">
      <pane ySplit="4" topLeftCell="A5" activePane="bottomLeft" state="frozen"/>
      <selection/>
      <selection pane="bottomLeft" activeCell="D9" sqref="D9"/>
    </sheetView>
  </sheetViews>
  <sheetFormatPr defaultColWidth="9" defaultRowHeight="14.25" outlineLevelCol="6"/>
  <cols>
    <col min="1" max="1" width="43.7583333333333" style="130" customWidth="1"/>
    <col min="2" max="3" width="16.7583333333333" style="130" customWidth="1"/>
    <col min="4" max="4" width="16.7583333333333" style="445" customWidth="1"/>
    <col min="5" max="6" width="15.3833333333333" style="158" customWidth="1"/>
    <col min="7" max="7" width="9" style="130" customWidth="1"/>
    <col min="8" max="16384" width="9" style="130"/>
  </cols>
  <sheetData>
    <row r="1" s="158" customFormat="1" ht="45" customHeight="1" spans="1:6">
      <c r="A1" s="446" t="s">
        <v>3186</v>
      </c>
      <c r="B1" s="446"/>
      <c r="C1" s="446"/>
      <c r="D1" s="446"/>
      <c r="E1" s="251"/>
      <c r="F1" s="251"/>
    </row>
    <row r="2" s="158" customFormat="1" ht="20.1" customHeight="1" spans="1:6">
      <c r="A2" s="447" t="s">
        <v>3187</v>
      </c>
      <c r="B2" s="448"/>
      <c r="C2" s="449"/>
      <c r="D2" s="450"/>
      <c r="F2" s="451" t="s">
        <v>3188</v>
      </c>
    </row>
    <row r="3" ht="36" customHeight="1" spans="1:6">
      <c r="A3" s="452" t="s">
        <v>35</v>
      </c>
      <c r="B3" s="453" t="str">
        <f>YEAR(封面!$B$7)-2&amp;"年决算数"</f>
        <v>2023年决算数</v>
      </c>
      <c r="C3" s="453" t="str">
        <f>YEAR(封面!$B$7)-1&amp;"年"</f>
        <v>2024年</v>
      </c>
      <c r="D3" s="453"/>
      <c r="E3" s="381" t="s">
        <v>36</v>
      </c>
      <c r="F3" s="381"/>
    </row>
    <row r="4" ht="36" customHeight="1" spans="1:7">
      <c r="A4" s="452"/>
      <c r="B4" s="453"/>
      <c r="C4" s="453" t="s">
        <v>175</v>
      </c>
      <c r="D4" s="453" t="s">
        <v>39</v>
      </c>
      <c r="E4" s="31" t="str">
        <f>"比"&amp;YEAR(封面!$B$7)-2&amp;"年决算数增长%"</f>
        <v>比2023年决算数增长%</v>
      </c>
      <c r="F4" s="31" t="str">
        <f>"完成"&amp;YEAR(封面!$B$7)-1&amp;"年预算数的%"</f>
        <v>完成2024年预算数的%</v>
      </c>
      <c r="G4" s="454" t="s">
        <v>37</v>
      </c>
    </row>
    <row r="5" ht="36" customHeight="1" spans="1:7">
      <c r="A5" s="455" t="s">
        <v>3189</v>
      </c>
      <c r="B5" s="456"/>
      <c r="C5" s="457"/>
      <c r="D5" s="458"/>
      <c r="E5" s="459"/>
      <c r="F5" s="460" t="str">
        <f t="shared" ref="F5:F7" si="0">IF(C5&lt;&gt;0,D5/C5,"")</f>
        <v/>
      </c>
      <c r="G5" s="130" t="str">
        <f t="shared" ref="G5:G20" si="1">IF(A5&lt;&gt;"",IF(SUM(B5:D5)&lt;&gt;0,"是","否"),"是")</f>
        <v>否</v>
      </c>
    </row>
    <row r="6" ht="36" customHeight="1" spans="1:7">
      <c r="A6" s="112" t="s">
        <v>3190</v>
      </c>
      <c r="B6" s="461">
        <v>904</v>
      </c>
      <c r="C6" s="462">
        <v>904</v>
      </c>
      <c r="D6" s="463">
        <v>904</v>
      </c>
      <c r="E6" s="464"/>
      <c r="F6" s="464">
        <f t="shared" si="0"/>
        <v>1</v>
      </c>
      <c r="G6" s="130" t="str">
        <f t="shared" si="1"/>
        <v>是</v>
      </c>
    </row>
    <row r="7" ht="36" customHeight="1" spans="1:7">
      <c r="A7" s="455" t="s">
        <v>3191</v>
      </c>
      <c r="B7" s="456">
        <v>-526</v>
      </c>
      <c r="C7" s="457">
        <v>-695</v>
      </c>
      <c r="D7" s="458">
        <v>-971</v>
      </c>
      <c r="E7" s="459"/>
      <c r="F7" s="459">
        <f t="shared" si="0"/>
        <v>1.397</v>
      </c>
      <c r="G7" s="130" t="str">
        <f t="shared" si="1"/>
        <v>是</v>
      </c>
    </row>
    <row r="8" ht="36" customHeight="1" spans="1:7">
      <c r="A8" s="112" t="s">
        <v>3192</v>
      </c>
      <c r="B8" s="461">
        <v>7656</v>
      </c>
      <c r="C8" s="463">
        <v>6934</v>
      </c>
      <c r="D8" s="463">
        <v>6658</v>
      </c>
      <c r="E8" s="464"/>
      <c r="F8" s="464">
        <f t="shared" ref="F8:F20" si="2">IF(C8&lt;&gt;0,D8/C8,"")</f>
        <v>0.96</v>
      </c>
      <c r="G8" s="130" t="str">
        <f t="shared" si="1"/>
        <v>是</v>
      </c>
    </row>
    <row r="9" s="158" customFormat="1" ht="36" customHeight="1" spans="1:7">
      <c r="A9" s="455" t="s">
        <v>3193</v>
      </c>
      <c r="B9" s="456"/>
      <c r="C9" s="457"/>
      <c r="D9" s="457"/>
      <c r="E9" s="459"/>
      <c r="F9" s="459" t="str">
        <f t="shared" si="2"/>
        <v/>
      </c>
      <c r="G9" s="465" t="str">
        <f t="shared" si="1"/>
        <v>否</v>
      </c>
    </row>
    <row r="10" ht="36" customHeight="1" spans="1:7">
      <c r="A10" s="112" t="s">
        <v>3194</v>
      </c>
      <c r="B10" s="461"/>
      <c r="C10" s="463"/>
      <c r="D10" s="463"/>
      <c r="E10" s="464"/>
      <c r="F10" s="464" t="str">
        <f t="shared" si="2"/>
        <v/>
      </c>
      <c r="G10" s="466" t="str">
        <f t="shared" si="1"/>
        <v>否</v>
      </c>
    </row>
    <row r="11" ht="36" customHeight="1" spans="1:7">
      <c r="A11" s="455" t="s">
        <v>3195</v>
      </c>
      <c r="B11" s="456"/>
      <c r="C11" s="457"/>
      <c r="D11" s="457"/>
      <c r="E11" s="459"/>
      <c r="F11" s="459" t="str">
        <f t="shared" si="2"/>
        <v/>
      </c>
      <c r="G11" s="466" t="str">
        <f t="shared" si="1"/>
        <v>否</v>
      </c>
    </row>
    <row r="12" ht="36" customHeight="1" spans="1:7">
      <c r="A12" s="112" t="s">
        <v>3196</v>
      </c>
      <c r="B12" s="461"/>
      <c r="C12" s="463"/>
      <c r="D12" s="463"/>
      <c r="E12" s="464"/>
      <c r="F12" s="464" t="str">
        <f t="shared" si="2"/>
        <v/>
      </c>
      <c r="G12" s="466" t="str">
        <f t="shared" si="1"/>
        <v>否</v>
      </c>
    </row>
    <row r="13" s="158" customFormat="1" ht="36" customHeight="1" spans="1:7">
      <c r="A13" s="455" t="s">
        <v>3197</v>
      </c>
      <c r="B13" s="456"/>
      <c r="C13" s="457"/>
      <c r="D13" s="467"/>
      <c r="E13" s="459"/>
      <c r="F13" s="459" t="str">
        <f t="shared" si="2"/>
        <v/>
      </c>
      <c r="G13" s="465" t="str">
        <f t="shared" si="1"/>
        <v>否</v>
      </c>
    </row>
    <row r="14" s="158" customFormat="1" ht="36" customHeight="1" spans="1:7">
      <c r="A14" s="112" t="s">
        <v>3198</v>
      </c>
      <c r="B14" s="461"/>
      <c r="C14" s="463"/>
      <c r="D14" s="463"/>
      <c r="E14" s="464"/>
      <c r="F14" s="464" t="str">
        <f t="shared" si="2"/>
        <v/>
      </c>
      <c r="G14" s="465" t="str">
        <f t="shared" si="1"/>
        <v>否</v>
      </c>
    </row>
    <row r="15" s="158" customFormat="1" ht="36" customHeight="1" spans="1:7">
      <c r="A15" s="455" t="s">
        <v>3199</v>
      </c>
      <c r="B15" s="456">
        <v>1275</v>
      </c>
      <c r="C15" s="457">
        <v>-517</v>
      </c>
      <c r="D15" s="467">
        <v>-8333</v>
      </c>
      <c r="E15" s="459"/>
      <c r="F15" s="459">
        <f t="shared" si="2"/>
        <v>16.118</v>
      </c>
      <c r="G15" s="465" t="str">
        <f t="shared" si="1"/>
        <v>是</v>
      </c>
    </row>
    <row r="16" s="158" customFormat="1" ht="36" customHeight="1" spans="1:7">
      <c r="A16" s="112" t="s">
        <v>3200</v>
      </c>
      <c r="B16" s="461">
        <v>12611</v>
      </c>
      <c r="C16" s="463">
        <v>12006</v>
      </c>
      <c r="D16" s="463">
        <v>4190</v>
      </c>
      <c r="E16" s="464"/>
      <c r="F16" s="464">
        <f t="shared" si="2"/>
        <v>0.349</v>
      </c>
      <c r="G16" s="465" t="str">
        <f t="shared" si="1"/>
        <v>是</v>
      </c>
    </row>
    <row r="17" s="158" customFormat="1" ht="36" customHeight="1" spans="1:7">
      <c r="A17" s="455" t="s">
        <v>3201</v>
      </c>
      <c r="B17" s="456"/>
      <c r="C17" s="457"/>
      <c r="D17" s="467"/>
      <c r="E17" s="459"/>
      <c r="F17" s="459" t="str">
        <f t="shared" si="2"/>
        <v/>
      </c>
      <c r="G17" s="465" t="str">
        <f t="shared" si="1"/>
        <v>否</v>
      </c>
    </row>
    <row r="18" ht="36" customHeight="1" spans="1:7">
      <c r="A18" s="112" t="s">
        <v>3202</v>
      </c>
      <c r="B18" s="461"/>
      <c r="C18" s="463"/>
      <c r="D18" s="463"/>
      <c r="E18" s="464" t="str">
        <f>IF(B18&gt;0,D18/B18-1,IF(B18&lt;0,-(D18/B18-1),""))</f>
        <v/>
      </c>
      <c r="F18" s="464" t="str">
        <f t="shared" si="2"/>
        <v/>
      </c>
      <c r="G18" s="466" t="str">
        <f t="shared" si="1"/>
        <v>否</v>
      </c>
    </row>
    <row r="19" ht="36" customHeight="1" spans="1:7">
      <c r="A19" s="455" t="s">
        <v>3203</v>
      </c>
      <c r="B19" s="468">
        <f>B5+B7+B9+B11+B13+B15+B17</f>
        <v>749</v>
      </c>
      <c r="C19" s="468">
        <f>C5+C7+C9+C11+C13+C15+C17</f>
        <v>-1212</v>
      </c>
      <c r="D19" s="457">
        <f>D5+D7+D9+D11+D13+D15+D17</f>
        <v>-9304</v>
      </c>
      <c r="E19" s="459">
        <f>IF(B19&gt;0,D19/B19-1,IF(B19&lt;0,-(D19/B19-1),""))</f>
        <v>-13.422</v>
      </c>
      <c r="F19" s="459">
        <f t="shared" si="2"/>
        <v>7.677</v>
      </c>
      <c r="G19" s="466" t="str">
        <f t="shared" si="1"/>
        <v>是</v>
      </c>
    </row>
    <row r="20" ht="36" customHeight="1" spans="1:7">
      <c r="A20" s="455" t="s">
        <v>3204</v>
      </c>
      <c r="B20" s="468">
        <f>B6+B8+B10+B12+B14+B16+B18</f>
        <v>21171</v>
      </c>
      <c r="C20" s="468">
        <f>C6+C8+C10+C12+C14+C16+C18</f>
        <v>19844</v>
      </c>
      <c r="D20" s="457">
        <f>D6+D8+D10+D12+D14+D16+D18</f>
        <v>11752</v>
      </c>
      <c r="E20" s="459">
        <f>IF(B20&gt;0,D20/B20-1,IF(B20&lt;0,-(D20/B20-1),""))</f>
        <v>-0.445</v>
      </c>
      <c r="F20" s="459">
        <f t="shared" si="2"/>
        <v>0.592</v>
      </c>
      <c r="G20" s="466" t="str">
        <f t="shared" si="1"/>
        <v>是</v>
      </c>
    </row>
    <row r="21" spans="2:4">
      <c r="B21" s="469"/>
      <c r="C21" s="469"/>
      <c r="D21" s="470"/>
    </row>
    <row r="22" spans="2:4">
      <c r="B22" s="469"/>
      <c r="C22" s="469"/>
      <c r="D22" s="470"/>
    </row>
    <row r="23" spans="2:4">
      <c r="B23" s="469"/>
      <c r="C23" s="469"/>
      <c r="D23" s="470"/>
    </row>
    <row r="24" spans="2:4">
      <c r="B24" s="469"/>
      <c r="C24" s="469"/>
      <c r="D24" s="470"/>
    </row>
  </sheetData>
  <autoFilter ref="A4:G20">
    <extLst/>
  </autoFilter>
  <mergeCells count="5">
    <mergeCell ref="A1:F1"/>
    <mergeCell ref="C3:D3"/>
    <mergeCell ref="E3:F3"/>
    <mergeCell ref="A3:A4"/>
    <mergeCell ref="B3:B4"/>
  </mergeCells>
  <conditionalFormatting sqref="F5">
    <cfRule type="cellIs" dxfId="2" priority="1" stopIfTrue="1" operator="greaterThan">
      <formula>10</formula>
    </cfRule>
    <cfRule type="cellIs" dxfId="2"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3"/>
  <sheetViews>
    <sheetView showGridLines="0" showZeros="0" view="pageBreakPreview" zoomScaleNormal="90" workbookViewId="0">
      <pane ySplit="3" topLeftCell="A114" activePane="bottomLeft" state="frozen"/>
      <selection/>
      <selection pane="bottomLeft" activeCell="C4" sqref="C4"/>
    </sheetView>
  </sheetViews>
  <sheetFormatPr defaultColWidth="9" defaultRowHeight="14.25" outlineLevelCol="6"/>
  <cols>
    <col min="1" max="1" width="17.6333333333333" style="418" customWidth="1"/>
    <col min="2" max="2" width="50.7583333333333" style="418" customWidth="1"/>
    <col min="3" max="4" width="20.6333333333333" style="419" customWidth="1"/>
    <col min="5" max="5" width="20.6333333333333" style="420" customWidth="1"/>
    <col min="6" max="6" width="9" style="421"/>
    <col min="7" max="7" width="18.2583333333333" style="421"/>
    <col min="8" max="8" width="11.7583333333333" style="421"/>
    <col min="9" max="9" width="12.6333333333333" style="421"/>
    <col min="10" max="16384" width="9" style="421"/>
  </cols>
  <sheetData>
    <row r="1" ht="45" customHeight="1" spans="1:6">
      <c r="A1" s="422"/>
      <c r="B1" s="184" t="s">
        <v>3205</v>
      </c>
      <c r="C1" s="184"/>
      <c r="D1" s="184"/>
      <c r="E1" s="184"/>
      <c r="F1" s="423"/>
    </row>
    <row r="2" ht="18.95" customHeight="1" spans="1:6">
      <c r="A2" s="355"/>
      <c r="B2" s="318" t="s">
        <v>3206</v>
      </c>
      <c r="C2" s="424"/>
      <c r="E2" s="323" t="s">
        <v>33</v>
      </c>
      <c r="F2" s="423"/>
    </row>
    <row r="3" s="415" customFormat="1" ht="45" customHeight="1" spans="1:6">
      <c r="A3" s="188" t="s">
        <v>34</v>
      </c>
      <c r="B3" s="326" t="s">
        <v>35</v>
      </c>
      <c r="C3" s="190" t="str">
        <f>YEAR(封面!$B$7)-1&amp;"年执行数"</f>
        <v>2024年执行数</v>
      </c>
      <c r="D3" s="190" t="str">
        <f>YEAR(封面!$B$7)&amp;"年预算数"</f>
        <v>2025年预算数</v>
      </c>
      <c r="E3" s="326" t="s">
        <v>3207</v>
      </c>
      <c r="F3" s="425" t="s">
        <v>37</v>
      </c>
    </row>
    <row r="4" ht="37.5" customHeight="1" spans="1:7">
      <c r="A4" s="426" t="s">
        <v>40</v>
      </c>
      <c r="B4" s="427" t="s">
        <v>41</v>
      </c>
      <c r="C4" s="195">
        <f>SUM(C5:C19)</f>
        <v>25643</v>
      </c>
      <c r="D4" s="195">
        <f>SUM(D5:D19)</f>
        <v>30238</v>
      </c>
      <c r="E4" s="428">
        <f>IF(C4&lt;&gt;0,IF((D4/C4-1)&lt;-30%,"",IF((D4/C4-1)&gt;30%,"",D4/C4-1)),"")</f>
        <v>0.179</v>
      </c>
      <c r="F4" s="354" t="str">
        <f>IF(LEN(A4)=3,"是",IF(B4&lt;&gt;"",IF(SUM(C4:D4)&lt;&gt;0,"是","否"),"是"))</f>
        <v>是</v>
      </c>
      <c r="G4" s="429"/>
    </row>
    <row r="5" ht="37.5" customHeight="1" spans="1:6">
      <c r="A5" s="276" t="s">
        <v>3208</v>
      </c>
      <c r="B5" s="235" t="s">
        <v>42</v>
      </c>
      <c r="C5" s="201">
        <v>8599</v>
      </c>
      <c r="D5" s="203">
        <v>9234</v>
      </c>
      <c r="E5" s="428">
        <f>IF(C5&lt;&gt;0,IF((D5/C5-1)&lt;-30%,"",IF((D5/C5-1)&gt;30%,"",D5/C5-1)),"")</f>
        <v>0.074</v>
      </c>
      <c r="F5" s="354" t="str">
        <f t="shared" ref="F5:F31" si="0">IF(LEN(A5)=3,"是",IF(B5&lt;&gt;"",IF(SUM(C5:D5)&lt;&gt;0,"是","否"),"是"))</f>
        <v>是</v>
      </c>
    </row>
    <row r="6" ht="37.5" customHeight="1" spans="1:6">
      <c r="A6" s="276" t="s">
        <v>43</v>
      </c>
      <c r="B6" s="235" t="s">
        <v>44</v>
      </c>
      <c r="C6" s="203">
        <v>364</v>
      </c>
      <c r="D6" s="203">
        <v>504</v>
      </c>
      <c r="E6" s="428" t="str">
        <f>IF(C6&lt;&gt;0,IF((D6/C6-1)&lt;-30%,"",IF((D6/C6-1)&gt;30%,"",D6/C6-1)),"")</f>
        <v/>
      </c>
      <c r="F6" s="354" t="str">
        <f t="shared" si="0"/>
        <v>是</v>
      </c>
    </row>
    <row r="7" ht="37.5" customHeight="1" spans="1:6">
      <c r="A7" s="276" t="s">
        <v>45</v>
      </c>
      <c r="B7" s="235" t="s">
        <v>46</v>
      </c>
      <c r="C7" s="203">
        <v>212</v>
      </c>
      <c r="D7" s="203">
        <v>350</v>
      </c>
      <c r="E7" s="428" t="str">
        <f>IF(C7&lt;&gt;0,IF((D7/C7-1)&lt;-30%,"",IF((D7/C7-1)&gt;30%,"",D7/C7-1)),"")</f>
        <v/>
      </c>
      <c r="F7" s="354" t="str">
        <f t="shared" si="0"/>
        <v>是</v>
      </c>
    </row>
    <row r="8" ht="37.5" customHeight="1" spans="1:6">
      <c r="A8" s="276" t="s">
        <v>47</v>
      </c>
      <c r="B8" s="235" t="s">
        <v>48</v>
      </c>
      <c r="C8" s="203">
        <v>7</v>
      </c>
      <c r="D8" s="203">
        <v>29</v>
      </c>
      <c r="E8" s="428" t="str">
        <f t="shared" ref="E8:E39" si="1">IF(C8&lt;&gt;0,IF((D8/C8-1)&lt;-30%,"",IF((D8/C8-1)&gt;30%,"",D8/C8-1)),"")</f>
        <v/>
      </c>
      <c r="F8" s="354" t="str">
        <f t="shared" si="0"/>
        <v>是</v>
      </c>
    </row>
    <row r="9" ht="37.5" customHeight="1" spans="1:6">
      <c r="A9" s="276" t="s">
        <v>49</v>
      </c>
      <c r="B9" s="235" t="s">
        <v>50</v>
      </c>
      <c r="C9" s="203">
        <v>784</v>
      </c>
      <c r="D9" s="203">
        <v>855</v>
      </c>
      <c r="E9" s="428">
        <f t="shared" si="1"/>
        <v>0.091</v>
      </c>
      <c r="F9" s="354" t="str">
        <f t="shared" si="0"/>
        <v>是</v>
      </c>
    </row>
    <row r="10" ht="37.5" customHeight="1" spans="1:6">
      <c r="A10" s="276" t="s">
        <v>51</v>
      </c>
      <c r="B10" s="235" t="s">
        <v>52</v>
      </c>
      <c r="C10" s="203">
        <v>385</v>
      </c>
      <c r="D10" s="203">
        <v>680</v>
      </c>
      <c r="E10" s="428" t="str">
        <f t="shared" si="1"/>
        <v/>
      </c>
      <c r="F10" s="354" t="str">
        <f t="shared" si="0"/>
        <v>是</v>
      </c>
    </row>
    <row r="11" ht="37.5" customHeight="1" spans="1:6">
      <c r="A11" s="276" t="s">
        <v>53</v>
      </c>
      <c r="B11" s="235" t="s">
        <v>54</v>
      </c>
      <c r="C11" s="203">
        <v>352</v>
      </c>
      <c r="D11" s="203">
        <v>409</v>
      </c>
      <c r="E11" s="428">
        <f t="shared" si="1"/>
        <v>0.162</v>
      </c>
      <c r="F11" s="354" t="str">
        <f t="shared" si="0"/>
        <v>是</v>
      </c>
    </row>
    <row r="12" ht="37.5" customHeight="1" spans="1:6">
      <c r="A12" s="276" t="s">
        <v>55</v>
      </c>
      <c r="B12" s="235" t="s">
        <v>56</v>
      </c>
      <c r="C12" s="203">
        <v>328</v>
      </c>
      <c r="D12" s="203">
        <v>549</v>
      </c>
      <c r="E12" s="428" t="str">
        <f t="shared" si="1"/>
        <v/>
      </c>
      <c r="F12" s="354" t="str">
        <f t="shared" si="0"/>
        <v>是</v>
      </c>
    </row>
    <row r="13" ht="37.5" customHeight="1" spans="1:6">
      <c r="A13" s="276" t="s">
        <v>57</v>
      </c>
      <c r="B13" s="235" t="s">
        <v>58</v>
      </c>
      <c r="C13" s="203">
        <v>822</v>
      </c>
      <c r="D13" s="203">
        <v>5391</v>
      </c>
      <c r="E13" s="428" t="str">
        <f t="shared" si="1"/>
        <v/>
      </c>
      <c r="F13" s="354" t="str">
        <f t="shared" si="0"/>
        <v>是</v>
      </c>
    </row>
    <row r="14" ht="37.5" customHeight="1" spans="1:6">
      <c r="A14" s="276" t="s">
        <v>59</v>
      </c>
      <c r="B14" s="235" t="s">
        <v>60</v>
      </c>
      <c r="C14" s="203">
        <v>379</v>
      </c>
      <c r="D14" s="203">
        <v>397</v>
      </c>
      <c r="E14" s="428">
        <f t="shared" si="1"/>
        <v>0.047</v>
      </c>
      <c r="F14" s="354" t="str">
        <f t="shared" si="0"/>
        <v>是</v>
      </c>
    </row>
    <row r="15" ht="37.5" customHeight="1" spans="1:6">
      <c r="A15" s="276" t="s">
        <v>61</v>
      </c>
      <c r="B15" s="235" t="s">
        <v>62</v>
      </c>
      <c r="C15" s="203">
        <v>9140</v>
      </c>
      <c r="D15" s="203">
        <v>6611</v>
      </c>
      <c r="E15" s="428">
        <f t="shared" si="1"/>
        <v>-0.277</v>
      </c>
      <c r="F15" s="354" t="str">
        <f t="shared" si="0"/>
        <v>是</v>
      </c>
    </row>
    <row r="16" ht="37.5" customHeight="1" spans="1:6">
      <c r="A16" s="276" t="s">
        <v>63</v>
      </c>
      <c r="B16" s="235" t="s">
        <v>64</v>
      </c>
      <c r="C16" s="203">
        <v>678</v>
      </c>
      <c r="D16" s="203">
        <v>1504</v>
      </c>
      <c r="E16" s="428" t="str">
        <f t="shared" si="1"/>
        <v/>
      </c>
      <c r="F16" s="354" t="str">
        <f t="shared" si="0"/>
        <v>是</v>
      </c>
    </row>
    <row r="17" ht="37.5" customHeight="1" spans="1:6">
      <c r="A17" s="276" t="s">
        <v>65</v>
      </c>
      <c r="B17" s="235" t="s">
        <v>66</v>
      </c>
      <c r="C17" s="203">
        <v>3539</v>
      </c>
      <c r="D17" s="203">
        <v>3647</v>
      </c>
      <c r="E17" s="428">
        <f t="shared" si="1"/>
        <v>0.031</v>
      </c>
      <c r="F17" s="354" t="str">
        <f t="shared" si="0"/>
        <v>是</v>
      </c>
    </row>
    <row r="18" ht="37.5" customHeight="1" spans="1:6">
      <c r="A18" s="276" t="s">
        <v>67</v>
      </c>
      <c r="B18" s="235" t="s">
        <v>68</v>
      </c>
      <c r="C18" s="203">
        <v>54</v>
      </c>
      <c r="D18" s="203">
        <v>78</v>
      </c>
      <c r="E18" s="428" t="str">
        <f t="shared" si="1"/>
        <v/>
      </c>
      <c r="F18" s="354" t="str">
        <f t="shared" si="0"/>
        <v>是</v>
      </c>
    </row>
    <row r="19" ht="37.5" customHeight="1" spans="1:6">
      <c r="A19" s="671" t="s">
        <v>3209</v>
      </c>
      <c r="B19" s="235" t="s">
        <v>70</v>
      </c>
      <c r="C19" s="203"/>
      <c r="D19" s="203">
        <v>0</v>
      </c>
      <c r="E19" s="428" t="str">
        <f t="shared" si="1"/>
        <v/>
      </c>
      <c r="F19" s="354" t="str">
        <f t="shared" si="0"/>
        <v>否</v>
      </c>
    </row>
    <row r="20" ht="37.5" customHeight="1" spans="1:6">
      <c r="A20" s="269" t="s">
        <v>71</v>
      </c>
      <c r="B20" s="427" t="s">
        <v>72</v>
      </c>
      <c r="C20" s="195">
        <f>SUM(C21:C28)</f>
        <v>16707</v>
      </c>
      <c r="D20" s="195">
        <f>SUM(D21:D28)</f>
        <v>12959</v>
      </c>
      <c r="E20" s="428">
        <f t="shared" si="1"/>
        <v>-0.224</v>
      </c>
      <c r="F20" s="354" t="str">
        <f t="shared" si="0"/>
        <v>是</v>
      </c>
    </row>
    <row r="21" ht="37.5" customHeight="1" spans="1:6">
      <c r="A21" s="430" t="s">
        <v>73</v>
      </c>
      <c r="B21" s="235" t="s">
        <v>74</v>
      </c>
      <c r="C21" s="203">
        <v>787</v>
      </c>
      <c r="D21" s="203">
        <v>972</v>
      </c>
      <c r="E21" s="428">
        <f t="shared" si="1"/>
        <v>0.235</v>
      </c>
      <c r="F21" s="354" t="str">
        <f t="shared" si="0"/>
        <v>是</v>
      </c>
    </row>
    <row r="22" ht="37.5" customHeight="1" spans="1:6">
      <c r="A22" s="276" t="s">
        <v>75</v>
      </c>
      <c r="B22" s="431" t="s">
        <v>76</v>
      </c>
      <c r="C22" s="203">
        <v>2128</v>
      </c>
      <c r="D22" s="203">
        <v>1587</v>
      </c>
      <c r="E22" s="428">
        <f t="shared" si="1"/>
        <v>-0.254</v>
      </c>
      <c r="F22" s="354" t="str">
        <f t="shared" si="0"/>
        <v>是</v>
      </c>
    </row>
    <row r="23" ht="37.5" customHeight="1" spans="1:6">
      <c r="A23" s="276" t="s">
        <v>77</v>
      </c>
      <c r="B23" s="235" t="s">
        <v>78</v>
      </c>
      <c r="C23" s="203">
        <v>1903</v>
      </c>
      <c r="D23" s="203">
        <v>731</v>
      </c>
      <c r="E23" s="428" t="str">
        <f t="shared" si="1"/>
        <v/>
      </c>
      <c r="F23" s="354" t="str">
        <f t="shared" si="0"/>
        <v>是</v>
      </c>
    </row>
    <row r="24" ht="37.5" customHeight="1" spans="1:6">
      <c r="A24" s="276" t="s">
        <v>79</v>
      </c>
      <c r="B24" s="235" t="s">
        <v>80</v>
      </c>
      <c r="C24" s="203"/>
      <c r="D24" s="203">
        <v>0</v>
      </c>
      <c r="E24" s="428" t="str">
        <f t="shared" si="1"/>
        <v/>
      </c>
      <c r="F24" s="354" t="str">
        <f t="shared" si="0"/>
        <v>否</v>
      </c>
    </row>
    <row r="25" ht="37.5" customHeight="1" spans="1:6">
      <c r="A25" s="276" t="s">
        <v>81</v>
      </c>
      <c r="B25" s="235" t="s">
        <v>82</v>
      </c>
      <c r="C25" s="203">
        <v>8860</v>
      </c>
      <c r="D25" s="203">
        <v>8229</v>
      </c>
      <c r="E25" s="428">
        <f t="shared" si="1"/>
        <v>-0.071</v>
      </c>
      <c r="F25" s="354" t="str">
        <f t="shared" si="0"/>
        <v>是</v>
      </c>
    </row>
    <row r="26" ht="37.5" customHeight="1" spans="1:6">
      <c r="A26" s="276" t="s">
        <v>83</v>
      </c>
      <c r="B26" s="235" t="s">
        <v>84</v>
      </c>
      <c r="C26" s="203"/>
      <c r="D26" s="203">
        <v>0</v>
      </c>
      <c r="E26" s="428" t="str">
        <f t="shared" si="1"/>
        <v/>
      </c>
      <c r="F26" s="354" t="str">
        <f t="shared" si="0"/>
        <v>否</v>
      </c>
    </row>
    <row r="27" ht="37.5" customHeight="1" spans="1:6">
      <c r="A27" s="276" t="s">
        <v>85</v>
      </c>
      <c r="B27" s="235" t="s">
        <v>86</v>
      </c>
      <c r="C27" s="203">
        <v>491</v>
      </c>
      <c r="D27" s="203">
        <v>508</v>
      </c>
      <c r="E27" s="428">
        <f t="shared" si="1"/>
        <v>0.035</v>
      </c>
      <c r="F27" s="354" t="str">
        <f t="shared" si="0"/>
        <v>是</v>
      </c>
    </row>
    <row r="28" ht="37.5" customHeight="1" spans="1:6">
      <c r="A28" s="276" t="s">
        <v>87</v>
      </c>
      <c r="B28" s="235" t="s">
        <v>88</v>
      </c>
      <c r="C28" s="203">
        <v>2538</v>
      </c>
      <c r="D28" s="203">
        <v>932</v>
      </c>
      <c r="E28" s="428" t="str">
        <f t="shared" si="1"/>
        <v/>
      </c>
      <c r="F28" s="354" t="str">
        <f t="shared" si="0"/>
        <v>是</v>
      </c>
    </row>
    <row r="29" ht="37.5" customHeight="1" spans="1:6">
      <c r="A29" s="276"/>
      <c r="B29" s="235"/>
      <c r="C29" s="203"/>
      <c r="D29" s="201"/>
      <c r="E29" s="428" t="str">
        <f t="shared" si="1"/>
        <v/>
      </c>
      <c r="F29" s="354" t="str">
        <f t="shared" si="0"/>
        <v>是</v>
      </c>
    </row>
    <row r="30" s="416" customFormat="1" ht="37.5" customHeight="1" spans="1:6">
      <c r="A30" s="432"/>
      <c r="B30" s="391" t="s">
        <v>89</v>
      </c>
      <c r="C30" s="239">
        <f>SUM(C20,C4)</f>
        <v>42350</v>
      </c>
      <c r="D30" s="195">
        <f>D20+D4</f>
        <v>43197</v>
      </c>
      <c r="E30" s="428">
        <f t="shared" si="1"/>
        <v>0.02</v>
      </c>
      <c r="F30" s="354" t="str">
        <f t="shared" si="0"/>
        <v>是</v>
      </c>
    </row>
    <row r="31" ht="37.5" customHeight="1" spans="1:6">
      <c r="A31" s="269">
        <v>105</v>
      </c>
      <c r="B31" s="230" t="s">
        <v>90</v>
      </c>
      <c r="C31" s="239">
        <f>SUM(C32:C37)</f>
        <v>9212</v>
      </c>
      <c r="D31" s="239">
        <f>SUM(D32:D37)</f>
        <v>4020</v>
      </c>
      <c r="E31" s="428" t="str">
        <f t="shared" si="1"/>
        <v/>
      </c>
      <c r="F31" s="354" t="str">
        <f t="shared" si="0"/>
        <v>是</v>
      </c>
    </row>
    <row r="32" ht="37.5" customHeight="1" spans="1:6">
      <c r="A32" s="269"/>
      <c r="B32" s="433" t="s">
        <v>91</v>
      </c>
      <c r="C32" s="239"/>
      <c r="D32" s="195"/>
      <c r="E32" s="428" t="str">
        <f t="shared" si="1"/>
        <v/>
      </c>
      <c r="F32" s="354" t="str">
        <f t="shared" ref="F32:F63" si="2">IF(LEN(A32)=3,"是",IF(B32&lt;&gt;"",IF(SUM(C32:D32)&lt;&gt;0,"是","否"),"是"))</f>
        <v>否</v>
      </c>
    </row>
    <row r="33" ht="37.5" customHeight="1" spans="1:6">
      <c r="A33" s="269"/>
      <c r="B33" s="270" t="s">
        <v>92</v>
      </c>
      <c r="C33" s="195">
        <v>800</v>
      </c>
      <c r="D33" s="195">
        <v>1500</v>
      </c>
      <c r="E33" s="428" t="str">
        <f t="shared" si="1"/>
        <v/>
      </c>
      <c r="F33" s="354" t="str">
        <f t="shared" si="2"/>
        <v>是</v>
      </c>
    </row>
    <row r="34" ht="37.5" customHeight="1" spans="1:6">
      <c r="A34" s="269"/>
      <c r="B34" s="270" t="s">
        <v>93</v>
      </c>
      <c r="C34" s="195">
        <v>8412</v>
      </c>
      <c r="D34" s="195">
        <v>2520</v>
      </c>
      <c r="E34" s="428" t="str">
        <f t="shared" si="1"/>
        <v/>
      </c>
      <c r="F34" s="354" t="str">
        <f t="shared" si="2"/>
        <v>是</v>
      </c>
    </row>
    <row r="35" ht="37.5" customHeight="1" spans="1:6">
      <c r="A35" s="269"/>
      <c r="B35" s="270" t="s">
        <v>94</v>
      </c>
      <c r="C35" s="195"/>
      <c r="D35" s="195"/>
      <c r="E35" s="428" t="str">
        <f t="shared" si="1"/>
        <v/>
      </c>
      <c r="F35" s="354" t="str">
        <f t="shared" si="2"/>
        <v>否</v>
      </c>
    </row>
    <row r="36" ht="37.5" customHeight="1" spans="1:6">
      <c r="A36" s="269"/>
      <c r="B36" s="433" t="s">
        <v>95</v>
      </c>
      <c r="C36" s="195"/>
      <c r="D36" s="195"/>
      <c r="E36" s="428" t="str">
        <f t="shared" si="1"/>
        <v/>
      </c>
      <c r="F36" s="354" t="str">
        <f t="shared" si="2"/>
        <v>否</v>
      </c>
    </row>
    <row r="37" ht="37.5" customHeight="1" spans="1:6">
      <c r="A37" s="269"/>
      <c r="B37" s="433" t="s">
        <v>96</v>
      </c>
      <c r="C37" s="195"/>
      <c r="D37" s="195"/>
      <c r="E37" s="428" t="str">
        <f t="shared" si="1"/>
        <v/>
      </c>
      <c r="F37" s="354" t="str">
        <f t="shared" si="2"/>
        <v>否</v>
      </c>
    </row>
    <row r="38" ht="37.5" customHeight="1" spans="1:6">
      <c r="A38" s="426">
        <v>110</v>
      </c>
      <c r="B38" s="427" t="s">
        <v>97</v>
      </c>
      <c r="C38" s="239">
        <f>C39+C46+C85</f>
        <v>110074</v>
      </c>
      <c r="D38" s="239">
        <f>D39+D46+D85</f>
        <v>112399</v>
      </c>
      <c r="E38" s="428">
        <f t="shared" si="1"/>
        <v>0.021</v>
      </c>
      <c r="F38" s="354" t="str">
        <f t="shared" si="2"/>
        <v>是</v>
      </c>
    </row>
    <row r="39" ht="37.5" customHeight="1" spans="1:6">
      <c r="A39" s="276">
        <v>11001</v>
      </c>
      <c r="B39" s="235" t="s">
        <v>98</v>
      </c>
      <c r="C39" s="201">
        <f>SUM(C40:C45)</f>
        <v>5655</v>
      </c>
      <c r="D39" s="201">
        <f>SUM(D40:D45)</f>
        <v>2155</v>
      </c>
      <c r="E39" s="428" t="str">
        <f t="shared" si="1"/>
        <v/>
      </c>
      <c r="F39" s="354" t="str">
        <f t="shared" si="2"/>
        <v>是</v>
      </c>
    </row>
    <row r="40" ht="37.5" customHeight="1" spans="1:6">
      <c r="A40" s="434">
        <v>1100102</v>
      </c>
      <c r="B40" s="233" t="s">
        <v>99</v>
      </c>
      <c r="C40" s="201">
        <v>221</v>
      </c>
      <c r="D40" s="201">
        <v>221</v>
      </c>
      <c r="E40" s="428">
        <f t="shared" ref="E40:E71" si="3">IF(C40&lt;&gt;0,IF((D40/C40-1)&lt;-30%,"",IF((D40/C40-1)&gt;30%,"",D40/C40-1)),"")</f>
        <v>0</v>
      </c>
      <c r="F40" s="354" t="str">
        <f t="shared" si="2"/>
        <v>是</v>
      </c>
    </row>
    <row r="41" ht="37.5" customHeight="1" spans="1:6">
      <c r="A41" s="434">
        <v>1100103</v>
      </c>
      <c r="B41" s="233" t="s">
        <v>100</v>
      </c>
      <c r="C41" s="201"/>
      <c r="D41" s="201"/>
      <c r="E41" s="428" t="str">
        <f t="shared" si="3"/>
        <v/>
      </c>
      <c r="F41" s="354" t="str">
        <f t="shared" si="2"/>
        <v>否</v>
      </c>
    </row>
    <row r="42" ht="37.5" customHeight="1" spans="1:6">
      <c r="A42" s="434">
        <v>1100104</v>
      </c>
      <c r="B42" s="233" t="s">
        <v>101</v>
      </c>
      <c r="C42" s="201">
        <v>834</v>
      </c>
      <c r="D42" s="201">
        <v>834</v>
      </c>
      <c r="E42" s="428">
        <f t="shared" si="3"/>
        <v>0</v>
      </c>
      <c r="F42" s="354" t="str">
        <f t="shared" si="2"/>
        <v>是</v>
      </c>
    </row>
    <row r="43" ht="37.5" customHeight="1" spans="1:6">
      <c r="A43" s="434">
        <v>1100105</v>
      </c>
      <c r="B43" s="233" t="s">
        <v>102</v>
      </c>
      <c r="C43" s="201">
        <v>1</v>
      </c>
      <c r="D43" s="201">
        <v>1</v>
      </c>
      <c r="E43" s="428">
        <f t="shared" si="3"/>
        <v>0</v>
      </c>
      <c r="F43" s="354" t="str">
        <f t="shared" si="2"/>
        <v>是</v>
      </c>
    </row>
    <row r="44" ht="37.5" customHeight="1" spans="1:6">
      <c r="A44" s="434">
        <v>1100106</v>
      </c>
      <c r="B44" s="233" t="s">
        <v>103</v>
      </c>
      <c r="C44" s="201">
        <v>1099</v>
      </c>
      <c r="D44" s="201">
        <v>1099</v>
      </c>
      <c r="E44" s="428">
        <f t="shared" si="3"/>
        <v>0</v>
      </c>
      <c r="F44" s="354" t="str">
        <f t="shared" si="2"/>
        <v>是</v>
      </c>
    </row>
    <row r="45" ht="37.5" customHeight="1" spans="1:6">
      <c r="A45" s="434">
        <v>1100199</v>
      </c>
      <c r="B45" s="233" t="s">
        <v>104</v>
      </c>
      <c r="C45" s="201">
        <v>3500</v>
      </c>
      <c r="D45" s="201"/>
      <c r="E45" s="428" t="str">
        <f t="shared" si="3"/>
        <v/>
      </c>
      <c r="F45" s="354" t="str">
        <f t="shared" si="2"/>
        <v>是</v>
      </c>
    </row>
    <row r="46" ht="37.5" customHeight="1" spans="1:6">
      <c r="A46" s="276">
        <v>11002</v>
      </c>
      <c r="B46" s="235" t="s">
        <v>105</v>
      </c>
      <c r="C46" s="201">
        <f>SUM(C47:C84)</f>
        <v>86033</v>
      </c>
      <c r="D46" s="201">
        <f>SUM(D47:D84)</f>
        <v>88399</v>
      </c>
      <c r="E46" s="428">
        <f t="shared" si="3"/>
        <v>0.028</v>
      </c>
      <c r="F46" s="354" t="str">
        <f t="shared" si="2"/>
        <v>是</v>
      </c>
    </row>
    <row r="47" ht="37.5" customHeight="1" spans="1:6">
      <c r="A47" s="434">
        <v>1100201</v>
      </c>
      <c r="B47" s="233" t="s">
        <v>106</v>
      </c>
      <c r="C47" s="201">
        <v>2707</v>
      </c>
      <c r="D47" s="201">
        <v>2707</v>
      </c>
      <c r="E47" s="428">
        <f t="shared" si="3"/>
        <v>0</v>
      </c>
      <c r="F47" s="354" t="str">
        <f t="shared" si="2"/>
        <v>是</v>
      </c>
    </row>
    <row r="48" ht="37.5" customHeight="1" spans="1:6">
      <c r="A48" s="434">
        <v>1100202</v>
      </c>
      <c r="B48" s="233" t="s">
        <v>107</v>
      </c>
      <c r="C48" s="201">
        <v>25601</v>
      </c>
      <c r="D48" s="201">
        <v>25601</v>
      </c>
      <c r="E48" s="428">
        <f t="shared" si="3"/>
        <v>0</v>
      </c>
      <c r="F48" s="354" t="str">
        <f t="shared" si="2"/>
        <v>是</v>
      </c>
    </row>
    <row r="49" ht="37.5" customHeight="1" spans="1:6">
      <c r="A49" s="434">
        <v>1100207</v>
      </c>
      <c r="B49" s="233" t="s">
        <v>108</v>
      </c>
      <c r="C49" s="201">
        <v>5298</v>
      </c>
      <c r="D49" s="201">
        <v>5298</v>
      </c>
      <c r="E49" s="428">
        <f t="shared" si="3"/>
        <v>0</v>
      </c>
      <c r="F49" s="354" t="str">
        <f t="shared" si="2"/>
        <v>是</v>
      </c>
    </row>
    <row r="50" ht="37.5" customHeight="1" spans="1:6">
      <c r="A50" s="434">
        <v>1100208</v>
      </c>
      <c r="B50" s="233" t="s">
        <v>109</v>
      </c>
      <c r="C50" s="201">
        <v>2499</v>
      </c>
      <c r="D50" s="201">
        <v>4004</v>
      </c>
      <c r="E50" s="428" t="str">
        <f t="shared" si="3"/>
        <v/>
      </c>
      <c r="F50" s="354" t="str">
        <f t="shared" si="2"/>
        <v>是</v>
      </c>
    </row>
    <row r="51" ht="37.5" customHeight="1" spans="1:6">
      <c r="A51" s="434">
        <v>1100212</v>
      </c>
      <c r="B51" s="233" t="s">
        <v>110</v>
      </c>
      <c r="C51" s="201"/>
      <c r="D51" s="201"/>
      <c r="E51" s="428" t="str">
        <f t="shared" si="3"/>
        <v/>
      </c>
      <c r="F51" s="354" t="str">
        <f t="shared" si="2"/>
        <v>否</v>
      </c>
    </row>
    <row r="52" ht="37.5" customHeight="1" spans="1:6">
      <c r="A52" s="434">
        <v>1100214</v>
      </c>
      <c r="B52" s="233" t="s">
        <v>111</v>
      </c>
      <c r="C52" s="201">
        <v>739</v>
      </c>
      <c r="D52" s="201">
        <v>739</v>
      </c>
      <c r="E52" s="428">
        <f t="shared" si="3"/>
        <v>0</v>
      </c>
      <c r="F52" s="354" t="str">
        <f t="shared" si="2"/>
        <v>是</v>
      </c>
    </row>
    <row r="53" ht="37.5" customHeight="1" spans="1:6">
      <c r="A53" s="434">
        <v>1100225</v>
      </c>
      <c r="B53" s="233" t="s">
        <v>112</v>
      </c>
      <c r="C53" s="201"/>
      <c r="D53" s="201"/>
      <c r="E53" s="428" t="str">
        <f t="shared" si="3"/>
        <v/>
      </c>
      <c r="F53" s="354" t="str">
        <f t="shared" si="2"/>
        <v>否</v>
      </c>
    </row>
    <row r="54" ht="37.5" customHeight="1" spans="1:6">
      <c r="A54" s="434">
        <v>1100226</v>
      </c>
      <c r="B54" s="233" t="s">
        <v>113</v>
      </c>
      <c r="C54" s="201">
        <v>3532</v>
      </c>
      <c r="D54" s="201">
        <v>3532</v>
      </c>
      <c r="E54" s="428">
        <f t="shared" si="3"/>
        <v>0</v>
      </c>
      <c r="F54" s="354" t="str">
        <f t="shared" si="2"/>
        <v>是</v>
      </c>
    </row>
    <row r="55" ht="37.5" customHeight="1" spans="1:6">
      <c r="A55" s="434">
        <v>1100227</v>
      </c>
      <c r="B55" s="233" t="s">
        <v>114</v>
      </c>
      <c r="C55" s="201">
        <v>5779</v>
      </c>
      <c r="D55" s="201">
        <v>5779</v>
      </c>
      <c r="E55" s="428">
        <f t="shared" si="3"/>
        <v>0</v>
      </c>
      <c r="F55" s="354" t="str">
        <f t="shared" si="2"/>
        <v>是</v>
      </c>
    </row>
    <row r="56" ht="37.5" customHeight="1" spans="1:6">
      <c r="A56" s="434">
        <v>1100228</v>
      </c>
      <c r="B56" s="233" t="s">
        <v>115</v>
      </c>
      <c r="C56" s="201"/>
      <c r="D56" s="201"/>
      <c r="E56" s="428" t="str">
        <f t="shared" si="3"/>
        <v/>
      </c>
      <c r="F56" s="354" t="str">
        <f t="shared" si="2"/>
        <v>否</v>
      </c>
    </row>
    <row r="57" ht="37.5" customHeight="1" spans="1:6">
      <c r="A57" s="434">
        <v>1100229</v>
      </c>
      <c r="B57" s="233" t="s">
        <v>116</v>
      </c>
      <c r="C57" s="201">
        <v>1826</v>
      </c>
      <c r="D57" s="201">
        <v>1826</v>
      </c>
      <c r="E57" s="428">
        <f t="shared" si="3"/>
        <v>0</v>
      </c>
      <c r="F57" s="354" t="str">
        <f t="shared" si="2"/>
        <v>是</v>
      </c>
    </row>
    <row r="58" ht="37.5" customHeight="1" spans="1:6">
      <c r="A58" s="434">
        <v>1100230</v>
      </c>
      <c r="B58" s="233" t="s">
        <v>117</v>
      </c>
      <c r="C58" s="201"/>
      <c r="D58" s="201"/>
      <c r="E58" s="428" t="str">
        <f t="shared" si="3"/>
        <v/>
      </c>
      <c r="F58" s="354" t="str">
        <f t="shared" si="2"/>
        <v>否</v>
      </c>
    </row>
    <row r="59" ht="37.5" customHeight="1" spans="1:6">
      <c r="A59" s="434">
        <v>1100231</v>
      </c>
      <c r="B59" s="233" t="s">
        <v>118</v>
      </c>
      <c r="C59" s="201">
        <v>6643</v>
      </c>
      <c r="D59" s="201">
        <v>6643</v>
      </c>
      <c r="E59" s="428">
        <f t="shared" si="3"/>
        <v>0</v>
      </c>
      <c r="F59" s="354" t="str">
        <f t="shared" si="2"/>
        <v>是</v>
      </c>
    </row>
    <row r="60" ht="37.5" customHeight="1" spans="1:6">
      <c r="A60" s="434">
        <v>1100241</v>
      </c>
      <c r="B60" s="233" t="s">
        <v>119</v>
      </c>
      <c r="C60" s="201">
        <v>83</v>
      </c>
      <c r="D60" s="201">
        <v>83</v>
      </c>
      <c r="E60" s="428">
        <f t="shared" si="3"/>
        <v>0</v>
      </c>
      <c r="F60" s="354" t="str">
        <f t="shared" si="2"/>
        <v>是</v>
      </c>
    </row>
    <row r="61" ht="37.5" customHeight="1" spans="1:6">
      <c r="A61" s="434">
        <v>1100242</v>
      </c>
      <c r="B61" s="233" t="s">
        <v>120</v>
      </c>
      <c r="C61" s="201"/>
      <c r="D61" s="201"/>
      <c r="E61" s="428" t="str">
        <f t="shared" si="3"/>
        <v/>
      </c>
      <c r="F61" s="354" t="str">
        <f t="shared" si="2"/>
        <v>否</v>
      </c>
    </row>
    <row r="62" ht="37.5" customHeight="1" spans="1:6">
      <c r="A62" s="434">
        <v>1100243</v>
      </c>
      <c r="B62" s="233" t="s">
        <v>121</v>
      </c>
      <c r="C62" s="201"/>
      <c r="D62" s="201"/>
      <c r="E62" s="428" t="str">
        <f t="shared" si="3"/>
        <v/>
      </c>
      <c r="F62" s="354" t="str">
        <f t="shared" si="2"/>
        <v>否</v>
      </c>
    </row>
    <row r="63" ht="37.5" customHeight="1" spans="1:6">
      <c r="A63" s="434">
        <v>1100244</v>
      </c>
      <c r="B63" s="233" t="s">
        <v>122</v>
      </c>
      <c r="C63" s="201">
        <v>738</v>
      </c>
      <c r="D63" s="201">
        <v>819</v>
      </c>
      <c r="E63" s="428">
        <f t="shared" si="3"/>
        <v>0.11</v>
      </c>
      <c r="F63" s="354" t="str">
        <f t="shared" si="2"/>
        <v>是</v>
      </c>
    </row>
    <row r="64" ht="37.5" customHeight="1" spans="1:6">
      <c r="A64" s="434">
        <v>1100245</v>
      </c>
      <c r="B64" s="233" t="s">
        <v>123</v>
      </c>
      <c r="C64" s="201">
        <v>6693</v>
      </c>
      <c r="D64" s="201">
        <v>6694</v>
      </c>
      <c r="E64" s="428">
        <f t="shared" si="3"/>
        <v>0</v>
      </c>
      <c r="F64" s="354" t="str">
        <f t="shared" ref="F64:F95" si="4">IF(LEN(A64)=3,"是",IF(B64&lt;&gt;"",IF(SUM(C64:D64)&lt;&gt;0,"是","否"),"是"))</f>
        <v>是</v>
      </c>
    </row>
    <row r="65" ht="37.5" customHeight="1" spans="1:6">
      <c r="A65" s="434">
        <v>1100246</v>
      </c>
      <c r="B65" s="233" t="s">
        <v>124</v>
      </c>
      <c r="C65" s="201"/>
      <c r="D65" s="201"/>
      <c r="E65" s="428" t="str">
        <f t="shared" si="3"/>
        <v/>
      </c>
      <c r="F65" s="354" t="str">
        <f t="shared" si="4"/>
        <v>否</v>
      </c>
    </row>
    <row r="66" ht="37.5" customHeight="1" spans="1:6">
      <c r="A66" s="434">
        <v>1100247</v>
      </c>
      <c r="B66" s="233" t="s">
        <v>125</v>
      </c>
      <c r="C66" s="201">
        <v>128</v>
      </c>
      <c r="D66" s="201">
        <v>318</v>
      </c>
      <c r="E66" s="428" t="str">
        <f t="shared" si="3"/>
        <v/>
      </c>
      <c r="F66" s="354" t="str">
        <f t="shared" si="4"/>
        <v>是</v>
      </c>
    </row>
    <row r="67" ht="37.5" customHeight="1" spans="1:6">
      <c r="A67" s="434">
        <v>1100248</v>
      </c>
      <c r="B67" s="233" t="s">
        <v>126</v>
      </c>
      <c r="C67" s="201">
        <v>7452</v>
      </c>
      <c r="D67" s="201">
        <v>7804</v>
      </c>
      <c r="E67" s="428">
        <f t="shared" si="3"/>
        <v>0.047</v>
      </c>
      <c r="F67" s="354" t="str">
        <f t="shared" si="4"/>
        <v>是</v>
      </c>
    </row>
    <row r="68" ht="37.5" customHeight="1" spans="1:6">
      <c r="A68" s="434">
        <v>1100249</v>
      </c>
      <c r="B68" s="233" t="s">
        <v>127</v>
      </c>
      <c r="C68" s="201">
        <v>2398</v>
      </c>
      <c r="D68" s="201">
        <v>2510</v>
      </c>
      <c r="E68" s="428">
        <f t="shared" si="3"/>
        <v>0.047</v>
      </c>
      <c r="F68" s="354" t="str">
        <f t="shared" si="4"/>
        <v>是</v>
      </c>
    </row>
    <row r="69" ht="37.5" customHeight="1" spans="1:6">
      <c r="A69" s="434">
        <v>1100250</v>
      </c>
      <c r="B69" s="233" t="s">
        <v>128</v>
      </c>
      <c r="C69" s="201">
        <v>2650</v>
      </c>
      <c r="D69" s="201">
        <v>1207</v>
      </c>
      <c r="E69" s="428" t="str">
        <f t="shared" si="3"/>
        <v/>
      </c>
      <c r="F69" s="354" t="str">
        <f t="shared" si="4"/>
        <v>是</v>
      </c>
    </row>
    <row r="70" ht="37.5" customHeight="1" spans="1:6">
      <c r="A70" s="434">
        <v>1100251</v>
      </c>
      <c r="B70" s="233" t="s">
        <v>129</v>
      </c>
      <c r="C70" s="201"/>
      <c r="D70" s="201"/>
      <c r="E70" s="428" t="str">
        <f t="shared" si="3"/>
        <v/>
      </c>
      <c r="F70" s="354" t="str">
        <f t="shared" si="4"/>
        <v>否</v>
      </c>
    </row>
    <row r="71" ht="37.5" customHeight="1" spans="1:6">
      <c r="A71" s="434">
        <v>1100252</v>
      </c>
      <c r="B71" s="233" t="s">
        <v>130</v>
      </c>
      <c r="C71" s="201">
        <v>7664</v>
      </c>
      <c r="D71" s="201">
        <v>8508</v>
      </c>
      <c r="E71" s="428">
        <f t="shared" si="3"/>
        <v>0.11</v>
      </c>
      <c r="F71" s="354" t="str">
        <f t="shared" si="4"/>
        <v>是</v>
      </c>
    </row>
    <row r="72" ht="37.5" customHeight="1" spans="1:6">
      <c r="A72" s="434">
        <v>1100253</v>
      </c>
      <c r="B72" s="233" t="s">
        <v>131</v>
      </c>
      <c r="C72" s="201">
        <v>3054</v>
      </c>
      <c r="D72" s="201">
        <v>3710</v>
      </c>
      <c r="E72" s="428">
        <f t="shared" ref="E72:E118" si="5">IF(C72&lt;&gt;0,IF((D72/C72-1)&lt;-30%,"",IF((D72/C72-1)&gt;30%,"",D72/C72-1)),"")</f>
        <v>0.215</v>
      </c>
      <c r="F72" s="354" t="str">
        <f t="shared" si="4"/>
        <v>是</v>
      </c>
    </row>
    <row r="73" ht="37.5" customHeight="1" spans="1:6">
      <c r="A73" s="434">
        <v>1100254</v>
      </c>
      <c r="B73" s="233" t="s">
        <v>132</v>
      </c>
      <c r="C73" s="201"/>
      <c r="D73" s="201"/>
      <c r="E73" s="428" t="str">
        <f t="shared" si="5"/>
        <v/>
      </c>
      <c r="F73" s="354" t="str">
        <f t="shared" si="4"/>
        <v>否</v>
      </c>
    </row>
    <row r="74" ht="37.5" customHeight="1" spans="1:6">
      <c r="A74" s="434">
        <v>1100255</v>
      </c>
      <c r="B74" s="233" t="s">
        <v>133</v>
      </c>
      <c r="C74" s="201"/>
      <c r="D74" s="201"/>
      <c r="E74" s="428" t="str">
        <f t="shared" si="5"/>
        <v/>
      </c>
      <c r="F74" s="354" t="str">
        <f t="shared" si="4"/>
        <v>否</v>
      </c>
    </row>
    <row r="75" ht="37.5" customHeight="1" spans="1:6">
      <c r="A75" s="434">
        <v>1100256</v>
      </c>
      <c r="B75" s="233" t="s">
        <v>134</v>
      </c>
      <c r="C75" s="201"/>
      <c r="D75" s="201"/>
      <c r="E75" s="428" t="str">
        <f t="shared" si="5"/>
        <v/>
      </c>
      <c r="F75" s="354" t="str">
        <f t="shared" si="4"/>
        <v>否</v>
      </c>
    </row>
    <row r="76" ht="37.5" customHeight="1" spans="1:6">
      <c r="A76" s="434">
        <v>1100257</v>
      </c>
      <c r="B76" s="233" t="s">
        <v>135</v>
      </c>
      <c r="C76" s="201"/>
      <c r="D76" s="201"/>
      <c r="E76" s="428" t="str">
        <f t="shared" si="5"/>
        <v/>
      </c>
      <c r="F76" s="354" t="str">
        <f t="shared" si="4"/>
        <v>否</v>
      </c>
    </row>
    <row r="77" ht="37.5" customHeight="1" spans="1:6">
      <c r="A77" s="434">
        <v>1100258</v>
      </c>
      <c r="B77" s="233" t="s">
        <v>136</v>
      </c>
      <c r="C77" s="201">
        <v>15</v>
      </c>
      <c r="D77" s="201">
        <v>80</v>
      </c>
      <c r="E77" s="428" t="str">
        <f t="shared" si="5"/>
        <v/>
      </c>
      <c r="F77" s="354" t="str">
        <f t="shared" si="4"/>
        <v>是</v>
      </c>
    </row>
    <row r="78" ht="37.5" customHeight="1" spans="1:6">
      <c r="A78" s="434">
        <v>1100259</v>
      </c>
      <c r="B78" s="233" t="s">
        <v>137</v>
      </c>
      <c r="C78" s="201">
        <v>33</v>
      </c>
      <c r="D78" s="201">
        <v>33</v>
      </c>
      <c r="E78" s="428">
        <f t="shared" si="5"/>
        <v>0</v>
      </c>
      <c r="F78" s="354" t="str">
        <f t="shared" si="4"/>
        <v>是</v>
      </c>
    </row>
    <row r="79" ht="37.5" customHeight="1" spans="1:6">
      <c r="A79" s="434">
        <v>1100260</v>
      </c>
      <c r="B79" s="233" t="s">
        <v>138</v>
      </c>
      <c r="C79" s="201">
        <v>369</v>
      </c>
      <c r="D79" s="201">
        <v>372</v>
      </c>
      <c r="E79" s="428">
        <f t="shared" si="5"/>
        <v>0.008</v>
      </c>
      <c r="F79" s="354" t="str">
        <f t="shared" si="4"/>
        <v>是</v>
      </c>
    </row>
    <row r="80" ht="37.5" customHeight="1" spans="1:6">
      <c r="A80" s="434">
        <v>1100269</v>
      </c>
      <c r="B80" s="233" t="s">
        <v>139</v>
      </c>
      <c r="C80" s="201"/>
      <c r="D80" s="201"/>
      <c r="E80" s="428" t="str">
        <f t="shared" si="5"/>
        <v/>
      </c>
      <c r="F80" s="354" t="str">
        <f t="shared" si="4"/>
        <v>否</v>
      </c>
    </row>
    <row r="81" ht="37.5" customHeight="1" spans="1:6">
      <c r="A81" s="434">
        <v>1100296</v>
      </c>
      <c r="B81" s="233" t="s">
        <v>140</v>
      </c>
      <c r="C81" s="201"/>
      <c r="D81" s="201"/>
      <c r="E81" s="428" t="str">
        <f t="shared" si="5"/>
        <v/>
      </c>
      <c r="F81" s="354" t="str">
        <f t="shared" si="4"/>
        <v>否</v>
      </c>
    </row>
    <row r="82" ht="37.5" customHeight="1" spans="1:6">
      <c r="A82" s="434">
        <v>1100297</v>
      </c>
      <c r="B82" s="233" t="s">
        <v>141</v>
      </c>
      <c r="C82" s="201"/>
      <c r="D82" s="201"/>
      <c r="E82" s="428" t="str">
        <f t="shared" si="5"/>
        <v/>
      </c>
      <c r="F82" s="354" t="str">
        <f t="shared" si="4"/>
        <v>否</v>
      </c>
    </row>
    <row r="83" ht="37.5" customHeight="1" spans="1:6">
      <c r="A83" s="434">
        <v>1100298</v>
      </c>
      <c r="B83" s="233" t="s">
        <v>142</v>
      </c>
      <c r="C83" s="201"/>
      <c r="D83" s="201"/>
      <c r="E83" s="428" t="str">
        <f t="shared" si="5"/>
        <v/>
      </c>
      <c r="F83" s="354" t="str">
        <f t="shared" si="4"/>
        <v>否</v>
      </c>
    </row>
    <row r="84" ht="37.5" customHeight="1" spans="1:6">
      <c r="A84" s="434">
        <v>1100299</v>
      </c>
      <c r="B84" s="233" t="s">
        <v>143</v>
      </c>
      <c r="C84" s="201">
        <v>132</v>
      </c>
      <c r="D84" s="201">
        <v>132</v>
      </c>
      <c r="E84" s="428">
        <f t="shared" si="5"/>
        <v>0</v>
      </c>
      <c r="F84" s="354" t="str">
        <f t="shared" si="4"/>
        <v>是</v>
      </c>
    </row>
    <row r="85" ht="37.5" customHeight="1" spans="1:6">
      <c r="A85" s="276">
        <v>11003</v>
      </c>
      <c r="B85" s="235" t="s">
        <v>144</v>
      </c>
      <c r="C85" s="330">
        <f>SUM(C86:C106)</f>
        <v>18386</v>
      </c>
      <c r="D85" s="201">
        <f>SUM(D86:D106)</f>
        <v>21845</v>
      </c>
      <c r="E85" s="428">
        <f t="shared" si="5"/>
        <v>0.188</v>
      </c>
      <c r="F85" s="354" t="str">
        <f t="shared" si="4"/>
        <v>是</v>
      </c>
    </row>
    <row r="86" ht="37.5" customHeight="1" spans="1:6">
      <c r="A86" s="434">
        <v>1100301</v>
      </c>
      <c r="B86" s="233" t="s">
        <v>145</v>
      </c>
      <c r="C86" s="201">
        <v>350</v>
      </c>
      <c r="D86" s="201">
        <v>465</v>
      </c>
      <c r="E86" s="428" t="str">
        <f t="shared" si="5"/>
        <v/>
      </c>
      <c r="F86" s="354" t="str">
        <f t="shared" si="4"/>
        <v>是</v>
      </c>
    </row>
    <row r="87" ht="37.5" customHeight="1" spans="1:6">
      <c r="A87" s="434">
        <v>1100302</v>
      </c>
      <c r="B87" s="233" t="s">
        <v>146</v>
      </c>
      <c r="C87" s="201"/>
      <c r="D87" s="201">
        <v>0</v>
      </c>
      <c r="E87" s="428" t="str">
        <f t="shared" si="5"/>
        <v/>
      </c>
      <c r="F87" s="354" t="str">
        <f t="shared" si="4"/>
        <v>否</v>
      </c>
    </row>
    <row r="88" ht="37.5" customHeight="1" spans="1:6">
      <c r="A88" s="434">
        <v>1100303</v>
      </c>
      <c r="B88" s="233" t="s">
        <v>147</v>
      </c>
      <c r="C88" s="201">
        <v>36</v>
      </c>
      <c r="D88" s="201">
        <v>46</v>
      </c>
      <c r="E88" s="428">
        <f t="shared" si="5"/>
        <v>0.278</v>
      </c>
      <c r="F88" s="354" t="str">
        <f t="shared" si="4"/>
        <v>是</v>
      </c>
    </row>
    <row r="89" ht="37.5" customHeight="1" spans="1:6">
      <c r="A89" s="434">
        <v>1100304</v>
      </c>
      <c r="B89" s="233" t="s">
        <v>148</v>
      </c>
      <c r="C89" s="201">
        <v>135</v>
      </c>
      <c r="D89" s="201">
        <v>252</v>
      </c>
      <c r="E89" s="428" t="str">
        <f t="shared" ref="E89:E95" si="6">IF(C89&lt;&gt;0,IF((D89/C89-1)&lt;-30%,"",IF((D89/C89-1)&gt;30%,"",D89/C89-1)),"")</f>
        <v/>
      </c>
      <c r="F89" s="354" t="str">
        <f t="shared" si="4"/>
        <v>是</v>
      </c>
    </row>
    <row r="90" ht="37.5" customHeight="1" spans="1:6">
      <c r="A90" s="434">
        <v>1100305</v>
      </c>
      <c r="B90" s="233" t="s">
        <v>149</v>
      </c>
      <c r="C90" s="201">
        <v>1053</v>
      </c>
      <c r="D90" s="201">
        <v>1664</v>
      </c>
      <c r="E90" s="428" t="str">
        <f t="shared" si="6"/>
        <v/>
      </c>
      <c r="F90" s="354" t="str">
        <f t="shared" si="4"/>
        <v>是</v>
      </c>
    </row>
    <row r="91" ht="37.5" customHeight="1" spans="1:6">
      <c r="A91" s="434">
        <v>1100306</v>
      </c>
      <c r="B91" s="233" t="s">
        <v>150</v>
      </c>
      <c r="C91" s="201">
        <v>83</v>
      </c>
      <c r="D91" s="201">
        <v>180</v>
      </c>
      <c r="E91" s="428" t="str">
        <f t="shared" si="6"/>
        <v/>
      </c>
      <c r="F91" s="354" t="str">
        <f t="shared" si="4"/>
        <v>是</v>
      </c>
    </row>
    <row r="92" ht="37.5" customHeight="1" spans="1:6">
      <c r="A92" s="434">
        <v>1100307</v>
      </c>
      <c r="B92" s="233" t="s">
        <v>151</v>
      </c>
      <c r="C92" s="201">
        <v>105</v>
      </c>
      <c r="D92" s="201">
        <v>381</v>
      </c>
      <c r="E92" s="428" t="str">
        <f t="shared" si="6"/>
        <v/>
      </c>
      <c r="F92" s="354" t="str">
        <f t="shared" si="4"/>
        <v>是</v>
      </c>
    </row>
    <row r="93" ht="37.5" customHeight="1" spans="1:6">
      <c r="A93" s="434">
        <v>1100308</v>
      </c>
      <c r="B93" s="233" t="s">
        <v>152</v>
      </c>
      <c r="C93" s="201">
        <v>60</v>
      </c>
      <c r="D93" s="201">
        <v>297</v>
      </c>
      <c r="E93" s="428" t="str">
        <f t="shared" si="6"/>
        <v/>
      </c>
      <c r="F93" s="354" t="str">
        <f t="shared" si="4"/>
        <v>是</v>
      </c>
    </row>
    <row r="94" ht="37.5" customHeight="1" spans="1:6">
      <c r="A94" s="434">
        <v>1100310</v>
      </c>
      <c r="B94" s="233" t="s">
        <v>153</v>
      </c>
      <c r="C94" s="201">
        <v>212</v>
      </c>
      <c r="D94" s="201">
        <v>361</v>
      </c>
      <c r="E94" s="428" t="str">
        <f t="shared" si="6"/>
        <v/>
      </c>
      <c r="F94" s="354" t="str">
        <f t="shared" si="4"/>
        <v>是</v>
      </c>
    </row>
    <row r="95" ht="37.5" customHeight="1" spans="1:6">
      <c r="A95" s="434">
        <v>1100311</v>
      </c>
      <c r="B95" s="233" t="s">
        <v>154</v>
      </c>
      <c r="C95" s="201">
        <v>52</v>
      </c>
      <c r="D95" s="201">
        <v>254</v>
      </c>
      <c r="E95" s="428" t="str">
        <f t="shared" si="6"/>
        <v/>
      </c>
      <c r="F95" s="354" t="str">
        <f t="shared" si="4"/>
        <v>是</v>
      </c>
    </row>
    <row r="96" ht="37.5" customHeight="1" spans="1:6">
      <c r="A96" s="434">
        <v>1100312</v>
      </c>
      <c r="B96" s="233" t="s">
        <v>155</v>
      </c>
      <c r="C96" s="201">
        <v>3505</v>
      </c>
      <c r="D96" s="201">
        <v>4569</v>
      </c>
      <c r="E96" s="428" t="str">
        <f t="shared" si="5"/>
        <v/>
      </c>
      <c r="F96" s="354" t="str">
        <f t="shared" ref="F96:F118" si="7">IF(LEN(A96)=3,"是",IF(B96&lt;&gt;"",IF(SUM(C96:D96)&lt;&gt;0,"是","否"),"是"))</f>
        <v>是</v>
      </c>
    </row>
    <row r="97" ht="37.5" customHeight="1" spans="1:6">
      <c r="A97" s="434">
        <v>1100313</v>
      </c>
      <c r="B97" s="233" t="s">
        <v>156</v>
      </c>
      <c r="C97" s="201">
        <v>9766</v>
      </c>
      <c r="D97" s="201">
        <v>9160</v>
      </c>
      <c r="E97" s="428">
        <f t="shared" si="5"/>
        <v>-0.062</v>
      </c>
      <c r="F97" s="354" t="str">
        <f t="shared" si="7"/>
        <v>是</v>
      </c>
    </row>
    <row r="98" ht="37.5" customHeight="1" spans="1:6">
      <c r="A98" s="434">
        <v>1100314</v>
      </c>
      <c r="B98" s="233" t="s">
        <v>157</v>
      </c>
      <c r="C98" s="201">
        <v>2041</v>
      </c>
      <c r="D98" s="201">
        <v>2860</v>
      </c>
      <c r="E98" s="428" t="str">
        <f t="shared" si="5"/>
        <v/>
      </c>
      <c r="F98" s="354" t="str">
        <f t="shared" si="7"/>
        <v>是</v>
      </c>
    </row>
    <row r="99" ht="37.5" customHeight="1" spans="1:6">
      <c r="A99" s="434">
        <v>1100315</v>
      </c>
      <c r="B99" s="233" t="s">
        <v>158</v>
      </c>
      <c r="C99" s="201">
        <v>241</v>
      </c>
      <c r="D99" s="201">
        <v>396</v>
      </c>
      <c r="E99" s="428" t="str">
        <f t="shared" si="5"/>
        <v/>
      </c>
      <c r="F99" s="354" t="str">
        <f t="shared" si="7"/>
        <v>是</v>
      </c>
    </row>
    <row r="100" ht="37.5" customHeight="1" spans="1:6">
      <c r="A100" s="434">
        <v>1100316</v>
      </c>
      <c r="B100" s="233" t="s">
        <v>159</v>
      </c>
      <c r="C100" s="201">
        <v>83</v>
      </c>
      <c r="D100" s="201">
        <v>180</v>
      </c>
      <c r="E100" s="428" t="str">
        <f t="shared" si="5"/>
        <v/>
      </c>
      <c r="F100" s="354" t="str">
        <f t="shared" si="7"/>
        <v>是</v>
      </c>
    </row>
    <row r="101" ht="37.5" customHeight="1" spans="1:6">
      <c r="A101" s="434">
        <v>1100317</v>
      </c>
      <c r="B101" s="233" t="s">
        <v>160</v>
      </c>
      <c r="C101" s="201">
        <v>10</v>
      </c>
      <c r="D101" s="201">
        <v>15</v>
      </c>
      <c r="E101" s="428" t="str">
        <f t="shared" si="5"/>
        <v/>
      </c>
      <c r="F101" s="354" t="str">
        <f t="shared" si="7"/>
        <v>是</v>
      </c>
    </row>
    <row r="102" ht="37.5" customHeight="1" spans="1:6">
      <c r="A102" s="434">
        <v>1100320</v>
      </c>
      <c r="B102" s="233" t="s">
        <v>161</v>
      </c>
      <c r="C102" s="201">
        <v>39</v>
      </c>
      <c r="D102" s="201">
        <v>49</v>
      </c>
      <c r="E102" s="428">
        <f t="shared" si="5"/>
        <v>0.256</v>
      </c>
      <c r="F102" s="354" t="str">
        <f t="shared" si="7"/>
        <v>是</v>
      </c>
    </row>
    <row r="103" ht="37.5" customHeight="1" spans="1:6">
      <c r="A103" s="434">
        <v>1100321</v>
      </c>
      <c r="B103" s="233" t="s">
        <v>162</v>
      </c>
      <c r="C103" s="201">
        <v>18</v>
      </c>
      <c r="D103" s="201">
        <v>83</v>
      </c>
      <c r="E103" s="428" t="str">
        <f t="shared" si="5"/>
        <v/>
      </c>
      <c r="F103" s="354" t="str">
        <f t="shared" si="7"/>
        <v>是</v>
      </c>
    </row>
    <row r="104" ht="37.5" customHeight="1" spans="1:6">
      <c r="A104" s="434">
        <v>1100322</v>
      </c>
      <c r="B104" s="233" t="s">
        <v>163</v>
      </c>
      <c r="C104" s="201">
        <v>110</v>
      </c>
      <c r="D104" s="201">
        <v>0</v>
      </c>
      <c r="E104" s="428" t="str">
        <f t="shared" si="5"/>
        <v/>
      </c>
      <c r="F104" s="354" t="str">
        <f t="shared" si="7"/>
        <v>是</v>
      </c>
    </row>
    <row r="105" ht="37.5" customHeight="1" spans="1:6">
      <c r="A105" s="434">
        <v>1100324</v>
      </c>
      <c r="B105" s="233" t="s">
        <v>164</v>
      </c>
      <c r="C105" s="201">
        <v>487</v>
      </c>
      <c r="D105" s="201">
        <v>633</v>
      </c>
      <c r="E105" s="428">
        <f t="shared" si="5"/>
        <v>0.3</v>
      </c>
      <c r="F105" s="354" t="str">
        <f t="shared" si="7"/>
        <v>是</v>
      </c>
    </row>
    <row r="106" ht="37.5" customHeight="1" spans="1:6">
      <c r="A106" s="434">
        <v>1100399</v>
      </c>
      <c r="B106" s="233" t="s">
        <v>165</v>
      </c>
      <c r="C106" s="201"/>
      <c r="D106" s="435">
        <v>0</v>
      </c>
      <c r="E106" s="428" t="str">
        <f t="shared" si="5"/>
        <v/>
      </c>
      <c r="F106" s="354" t="str">
        <f t="shared" si="7"/>
        <v>否</v>
      </c>
    </row>
    <row r="107" ht="37.5" customHeight="1" spans="1:6">
      <c r="A107" s="276">
        <v>11008</v>
      </c>
      <c r="B107" s="235" t="s">
        <v>166</v>
      </c>
      <c r="C107" s="330">
        <v>23451</v>
      </c>
      <c r="D107" s="201">
        <v>12225</v>
      </c>
      <c r="E107" s="428" t="str">
        <f t="shared" si="5"/>
        <v/>
      </c>
      <c r="F107" s="354" t="str">
        <f t="shared" si="7"/>
        <v>是</v>
      </c>
    </row>
    <row r="108" ht="37.5" customHeight="1" spans="1:6">
      <c r="A108" s="276">
        <v>11009</v>
      </c>
      <c r="B108" s="235" t="s">
        <v>167</v>
      </c>
      <c r="C108" s="201">
        <f>SUM(C109:C111)</f>
        <v>2982</v>
      </c>
      <c r="D108" s="201">
        <f>SUM(D109:D111)</f>
        <v>3680</v>
      </c>
      <c r="E108" s="428">
        <f t="shared" si="5"/>
        <v>0.234</v>
      </c>
      <c r="F108" s="354" t="str">
        <f t="shared" si="7"/>
        <v>是</v>
      </c>
    </row>
    <row r="109" customFormat="1" ht="37.5" customHeight="1" spans="1:6">
      <c r="A109" s="434">
        <v>1100901</v>
      </c>
      <c r="B109" s="233" t="s">
        <v>168</v>
      </c>
      <c r="C109" s="201">
        <v>2881</v>
      </c>
      <c r="D109" s="201">
        <v>3500</v>
      </c>
      <c r="E109" s="428">
        <f t="shared" si="5"/>
        <v>0.215</v>
      </c>
      <c r="F109" s="354" t="str">
        <f t="shared" si="7"/>
        <v>是</v>
      </c>
    </row>
    <row r="110" customFormat="1" ht="37.5" customHeight="1" spans="1:6">
      <c r="A110" s="434">
        <v>1100902</v>
      </c>
      <c r="B110" s="233" t="s">
        <v>169</v>
      </c>
      <c r="C110" s="201">
        <v>101</v>
      </c>
      <c r="D110" s="201">
        <v>180</v>
      </c>
      <c r="E110" s="428" t="str">
        <f t="shared" si="5"/>
        <v/>
      </c>
      <c r="F110" s="354" t="str">
        <f t="shared" si="7"/>
        <v>是</v>
      </c>
    </row>
    <row r="111" customFormat="1" ht="37.5" customHeight="1" spans="1:6">
      <c r="A111" s="434">
        <v>1100999</v>
      </c>
      <c r="B111" s="233" t="s">
        <v>170</v>
      </c>
      <c r="C111" s="201"/>
      <c r="D111" s="201"/>
      <c r="E111" s="428" t="str">
        <f t="shared" si="5"/>
        <v/>
      </c>
      <c r="F111" s="354" t="str">
        <f t="shared" si="7"/>
        <v>否</v>
      </c>
    </row>
    <row r="112" s="417" customFormat="1" ht="37.5" customHeight="1" spans="1:6">
      <c r="A112" s="436">
        <v>11021</v>
      </c>
      <c r="B112" s="437" t="s">
        <v>3210</v>
      </c>
      <c r="C112" s="330"/>
      <c r="D112" s="201"/>
      <c r="E112" s="428" t="str">
        <f t="shared" si="5"/>
        <v/>
      </c>
      <c r="F112" s="354" t="str">
        <f t="shared" si="7"/>
        <v>否</v>
      </c>
    </row>
    <row r="113" s="417" customFormat="1" ht="37.5" customHeight="1" spans="1:6">
      <c r="A113" s="436">
        <v>1102101</v>
      </c>
      <c r="B113" s="437" t="s">
        <v>3211</v>
      </c>
      <c r="C113" s="201"/>
      <c r="D113" s="201"/>
      <c r="E113" s="428" t="str">
        <f t="shared" si="5"/>
        <v/>
      </c>
      <c r="F113" s="354" t="str">
        <f t="shared" si="7"/>
        <v>否</v>
      </c>
    </row>
    <row r="114" s="417" customFormat="1" ht="37.5" customHeight="1" spans="1:6">
      <c r="A114" s="436">
        <v>1102102</v>
      </c>
      <c r="B114" s="437" t="s">
        <v>3212</v>
      </c>
      <c r="C114" s="201"/>
      <c r="D114" s="201"/>
      <c r="E114" s="428" t="str">
        <f t="shared" si="5"/>
        <v/>
      </c>
      <c r="F114" s="354" t="str">
        <f t="shared" si="7"/>
        <v>否</v>
      </c>
    </row>
    <row r="115" s="417" customFormat="1" ht="37.5" customHeight="1" spans="1:6">
      <c r="A115" s="436">
        <v>1102103</v>
      </c>
      <c r="B115" s="437" t="s">
        <v>3213</v>
      </c>
      <c r="C115" s="201"/>
      <c r="D115" s="201"/>
      <c r="E115" s="428" t="str">
        <f t="shared" si="5"/>
        <v/>
      </c>
      <c r="F115" s="354" t="str">
        <f t="shared" si="7"/>
        <v>否</v>
      </c>
    </row>
    <row r="116" s="417" customFormat="1" ht="37.5" customHeight="1" spans="1:6">
      <c r="A116" s="436">
        <v>1102199</v>
      </c>
      <c r="B116" s="437" t="s">
        <v>3214</v>
      </c>
      <c r="C116" s="201"/>
      <c r="D116" s="201"/>
      <c r="E116" s="428" t="str">
        <f t="shared" si="5"/>
        <v/>
      </c>
      <c r="F116" s="354" t="str">
        <f t="shared" si="7"/>
        <v>否</v>
      </c>
    </row>
    <row r="117" s="417" customFormat="1" ht="37.5" customHeight="1" spans="1:6">
      <c r="A117" s="438">
        <v>11015</v>
      </c>
      <c r="B117" s="439" t="s">
        <v>172</v>
      </c>
      <c r="C117" s="201">
        <v>5585</v>
      </c>
      <c r="D117" s="201"/>
      <c r="E117" s="428" t="str">
        <f t="shared" si="5"/>
        <v/>
      </c>
      <c r="F117" s="354" t="str">
        <f t="shared" si="7"/>
        <v>是</v>
      </c>
    </row>
    <row r="118" ht="37.5" customHeight="1" spans="1:6">
      <c r="A118" s="440"/>
      <c r="B118" s="441" t="s">
        <v>173</v>
      </c>
      <c r="C118" s="195">
        <f>C30+C31+C38+C107+C108+C112+C117</f>
        <v>193654</v>
      </c>
      <c r="D118" s="195">
        <f>D30+D31+D38+D107+D108+D112+D117</f>
        <v>175521</v>
      </c>
      <c r="E118" s="428">
        <f t="shared" si="5"/>
        <v>-0.094</v>
      </c>
      <c r="F118" s="354" t="str">
        <f t="shared" si="7"/>
        <v>是</v>
      </c>
    </row>
    <row r="119" ht="42" customHeight="1" spans="2:5">
      <c r="B119" s="442"/>
      <c r="C119" s="245"/>
      <c r="D119" s="245"/>
      <c r="E119" s="443"/>
    </row>
    <row r="120" ht="12" customHeight="1" spans="2:5">
      <c r="B120" s="442"/>
      <c r="C120" s="245"/>
      <c r="D120" s="245"/>
      <c r="E120" s="443"/>
    </row>
    <row r="121" ht="63" customHeight="1" spans="2:5">
      <c r="B121" s="442"/>
      <c r="C121" s="245"/>
      <c r="D121" s="245"/>
      <c r="E121" s="443"/>
    </row>
    <row r="122" spans="3:4">
      <c r="C122" s="444"/>
      <c r="D122" s="444"/>
    </row>
    <row r="123" spans="4:4">
      <c r="D123" s="444"/>
    </row>
    <row r="124" spans="3:4">
      <c r="C124" s="444"/>
      <c r="D124" s="444"/>
    </row>
    <row r="125" spans="3:4">
      <c r="C125" s="444"/>
      <c r="D125" s="444"/>
    </row>
    <row r="126" spans="4:4">
      <c r="D126" s="444"/>
    </row>
    <row r="127" spans="3:4">
      <c r="C127" s="444"/>
      <c r="D127" s="444"/>
    </row>
    <row r="128" spans="3:4">
      <c r="C128" s="444"/>
      <c r="D128" s="444"/>
    </row>
    <row r="129" spans="3:4">
      <c r="C129" s="444"/>
      <c r="D129" s="444"/>
    </row>
    <row r="130" spans="3:4">
      <c r="C130" s="444"/>
      <c r="D130" s="444"/>
    </row>
    <row r="131" spans="4:4">
      <c r="D131" s="444"/>
    </row>
    <row r="132" spans="3:4">
      <c r="C132" s="444"/>
      <c r="D132" s="444"/>
    </row>
    <row r="133" spans="5:6">
      <c r="E133" s="420">
        <f>IF(C30&lt;&gt;0,IF((D30/C30-1)&lt;-30%,"",IF((D30/C30-1)&gt;30%,"",D30/C30-1)),"")</f>
        <v>0</v>
      </c>
      <c r="F133" s="421" t="str">
        <f>IF(LEN(A118)=3,"是",IF(B118&lt;&gt;"",IF(SUM(C118:D118)&lt;&gt;0,"是","否"),"是"))</f>
        <v>是</v>
      </c>
    </row>
  </sheetData>
  <autoFilter ref="A3:F121">
    <extLst/>
  </autoFilter>
  <mergeCells count="3">
    <mergeCell ref="B1:E1"/>
    <mergeCell ref="B119:E119"/>
    <mergeCell ref="B121:E121"/>
  </mergeCells>
  <conditionalFormatting sqref="E2">
    <cfRule type="cellIs" dxfId="0" priority="99" stopIfTrue="1" operator="lessThanOrEqual">
      <formula>-1</formula>
    </cfRule>
  </conditionalFormatting>
  <conditionalFormatting sqref="C4:D4">
    <cfRule type="expression" dxfId="1" priority="94" stopIfTrue="1">
      <formula>"len($A:$A)=3"</formula>
    </cfRule>
  </conditionalFormatting>
  <conditionalFormatting sqref="C5">
    <cfRule type="expression" dxfId="1" priority="22" stopIfTrue="1">
      <formula>"len($A:$A)=3"</formula>
    </cfRule>
    <cfRule type="expression" dxfId="1" priority="21" stopIfTrue="1">
      <formula>"len($A:$A)=3"</formula>
    </cfRule>
  </conditionalFormatting>
  <conditionalFormatting sqref="C30">
    <cfRule type="expression" dxfId="1" priority="30" stopIfTrue="1">
      <formula>"len($A:$A)=3"</formula>
    </cfRule>
  </conditionalFormatting>
  <conditionalFormatting sqref="C31:D31">
    <cfRule type="expression" dxfId="1" priority="33" stopIfTrue="1">
      <formula>"len($A:$A)=3"</formula>
    </cfRule>
    <cfRule type="expression" dxfId="1" priority="31" stopIfTrue="1">
      <formula>"len($A:$A)=3"</formula>
    </cfRule>
  </conditionalFormatting>
  <conditionalFormatting sqref="C32">
    <cfRule type="expression" dxfId="1" priority="39" stopIfTrue="1">
      <formula>"len($A:$A)=3"</formula>
    </cfRule>
    <cfRule type="expression" dxfId="1" priority="37" stopIfTrue="1">
      <formula>"len($A:$A)=3"</formula>
    </cfRule>
  </conditionalFormatting>
  <conditionalFormatting sqref="D32">
    <cfRule type="expression" dxfId="1" priority="90" stopIfTrue="1">
      <formula>"len($A:$A)=3"</formula>
    </cfRule>
  </conditionalFormatting>
  <conditionalFormatting sqref="C38:D38">
    <cfRule type="expression" dxfId="1" priority="34" stopIfTrue="1">
      <formula>"len($A:$A)=3"</formula>
    </cfRule>
    <cfRule type="expression" dxfId="1" priority="32" stopIfTrue="1">
      <formula>"len($A:$A)=3"</formula>
    </cfRule>
  </conditionalFormatting>
  <conditionalFormatting sqref="D117">
    <cfRule type="expression" dxfId="1" priority="82" stopIfTrue="1">
      <formula>"len($A:$A)=3"</formula>
    </cfRule>
  </conditionalFormatting>
  <conditionalFormatting sqref="C118:D118">
    <cfRule type="expression" dxfId="1" priority="93" stopIfTrue="1">
      <formula>"len($A:$A)=3"</formula>
    </cfRule>
  </conditionalFormatting>
  <conditionalFormatting sqref="B7:B8">
    <cfRule type="expression" dxfId="1" priority="113" stopIfTrue="1">
      <formula>"len($A:$A)=3"</formula>
    </cfRule>
  </conditionalFormatting>
  <conditionalFormatting sqref="B32:B37">
    <cfRule type="expression" dxfId="1" priority="41" stopIfTrue="1">
      <formula>"len($A:$A)=3"</formula>
    </cfRule>
    <cfRule type="expression" dxfId="1" priority="42" stopIfTrue="1">
      <formula>"len($A:$A)=3"</formula>
    </cfRule>
    <cfRule type="expression" dxfId="1" priority="43" stopIfTrue="1">
      <formula>"len($A:$A)=3"</formula>
    </cfRule>
  </conditionalFormatting>
  <conditionalFormatting sqref="B40:B45">
    <cfRule type="expression" dxfId="1" priority="55" stopIfTrue="1">
      <formula>"len($A:$A)=3"</formula>
    </cfRule>
  </conditionalFormatting>
  <conditionalFormatting sqref="B47:B84">
    <cfRule type="expression" dxfId="1" priority="52" stopIfTrue="1">
      <formula>"len($A:$A)=3"</formula>
    </cfRule>
  </conditionalFormatting>
  <conditionalFormatting sqref="B86:B106">
    <cfRule type="expression" dxfId="1" priority="49" stopIfTrue="1">
      <formula>"len($A:$A)=3"</formula>
    </cfRule>
  </conditionalFormatting>
  <conditionalFormatting sqref="B112:B116">
    <cfRule type="expression" dxfId="1" priority="44" stopIfTrue="1">
      <formula>"len($A:$A)=3"</formula>
    </cfRule>
    <cfRule type="expression" dxfId="1" priority="45" stopIfTrue="1">
      <formula>"len($A:$A)=3"</formula>
    </cfRule>
  </conditionalFormatting>
  <conditionalFormatting sqref="B117:B118">
    <cfRule type="expression" dxfId="1" priority="68" stopIfTrue="1">
      <formula>"len($A:$A)=3"</formula>
    </cfRule>
    <cfRule type="expression" dxfId="1" priority="69" stopIfTrue="1">
      <formula>"len($A:$A)=3"</formula>
    </cfRule>
  </conditionalFormatting>
  <conditionalFormatting sqref="C6:C16">
    <cfRule type="expression" dxfId="1" priority="8" stopIfTrue="1">
      <formula>"len($A:$A)=3"</formula>
    </cfRule>
    <cfRule type="expression" dxfId="1" priority="7" stopIfTrue="1">
      <formula>"len($A:$A)=3"</formula>
    </cfRule>
  </conditionalFormatting>
  <conditionalFormatting sqref="C17:C18">
    <cfRule type="expression" dxfId="1" priority="2" stopIfTrue="1">
      <formula>"len($A:$A)=3"</formula>
    </cfRule>
    <cfRule type="expression" dxfId="1" priority="1" stopIfTrue="1">
      <formula>"len($A:$A)=3"</formula>
    </cfRule>
  </conditionalFormatting>
  <conditionalFormatting sqref="C21:C28">
    <cfRule type="expression" dxfId="1" priority="6" stopIfTrue="1">
      <formula>"len($A:$A)=3"</formula>
    </cfRule>
    <cfRule type="expression" dxfId="1" priority="5" stopIfTrue="1">
      <formula>"len($A:$A)=3"</formula>
    </cfRule>
  </conditionalFormatting>
  <conditionalFormatting sqref="C40:C43">
    <cfRule type="expression" dxfId="1" priority="16" stopIfTrue="1">
      <formula>"len($A:$A)=3"</formula>
    </cfRule>
    <cfRule type="expression" dxfId="1" priority="15" stopIfTrue="1">
      <formula>"len($A:$A)=3"</formula>
    </cfRule>
    <cfRule type="expression" dxfId="1" priority="14" stopIfTrue="1">
      <formula>"len($A:$A)=3"</formula>
    </cfRule>
    <cfRule type="expression" dxfId="1" priority="13" stopIfTrue="1">
      <formula>"len($A:$A)=3"</formula>
    </cfRule>
  </conditionalFormatting>
  <conditionalFormatting sqref="C44:C45">
    <cfRule type="expression" dxfId="1" priority="18" stopIfTrue="1">
      <formula>"len($A:$A)=3"</formula>
    </cfRule>
    <cfRule type="expression" dxfId="1" priority="17" stopIfTrue="1">
      <formula>"len($A:$A)=3"</formula>
    </cfRule>
  </conditionalFormatting>
  <conditionalFormatting sqref="C47:C84">
    <cfRule type="expression" dxfId="1" priority="12" stopIfTrue="1">
      <formula>"len($A:$A)=3"</formula>
    </cfRule>
    <cfRule type="expression" dxfId="1" priority="11" stopIfTrue="1">
      <formula>"len($A:$A)=3"</formula>
    </cfRule>
  </conditionalFormatting>
  <conditionalFormatting sqref="C86:C106">
    <cfRule type="expression" dxfId="1" priority="10" stopIfTrue="1">
      <formula>"len($A:$A)=3"</formula>
    </cfRule>
    <cfRule type="expression" dxfId="1" priority="9" stopIfTrue="1">
      <formula>"len($A:$A)=3"</formula>
    </cfRule>
  </conditionalFormatting>
  <conditionalFormatting sqref="D5:D19">
    <cfRule type="expression" dxfId="1" priority="83" stopIfTrue="1">
      <formula>"len($A:$A)=3"</formula>
    </cfRule>
  </conditionalFormatting>
  <conditionalFormatting sqref="D21:D28">
    <cfRule type="expression" dxfId="1" priority="57" stopIfTrue="1">
      <formula>"len($A:$A)=3"</formula>
    </cfRule>
  </conditionalFormatting>
  <conditionalFormatting sqref="D33:D37">
    <cfRule type="expression" dxfId="1" priority="79" stopIfTrue="1">
      <formula>"len($A:$A)=3"</formula>
    </cfRule>
  </conditionalFormatting>
  <conditionalFormatting sqref="D86:D105">
    <cfRule type="expression" dxfId="1" priority="4" stopIfTrue="1">
      <formula>"len($A:$A)=3"</formula>
    </cfRule>
    <cfRule type="expression" dxfId="1" priority="3" stopIfTrue="1">
      <formula>"len($A:$A)=3"</formula>
    </cfRule>
  </conditionalFormatting>
  <conditionalFormatting sqref="D113:D117">
    <cfRule type="expression" dxfId="1" priority="85" stopIfTrue="1">
      <formula>"len($A:$A)=3"</formula>
    </cfRule>
  </conditionalFormatting>
  <conditionalFormatting sqref="F4:F118">
    <cfRule type="cellIs" dxfId="5" priority="97" stopIfTrue="1" operator="lessThan">
      <formula>0</formula>
    </cfRule>
    <cfRule type="cellIs" dxfId="5" priority="98" stopIfTrue="1" operator="lessThan">
      <formula>0</formula>
    </cfRule>
  </conditionalFormatting>
  <conditionalFormatting sqref="A4:B29">
    <cfRule type="expression" dxfId="1" priority="110" stopIfTrue="1">
      <formula>"len($A:$A)=3"</formula>
    </cfRule>
  </conditionalFormatting>
  <conditionalFormatting sqref="B4:B6 B31 B118">
    <cfRule type="expression" dxfId="1" priority="119" stopIfTrue="1">
      <formula>"len($A:$A)=3"</formula>
    </cfRule>
  </conditionalFormatting>
  <conditionalFormatting sqref="C4:D4 D20">
    <cfRule type="expression" dxfId="1" priority="91" stopIfTrue="1">
      <formula>"len($A:$A)=3"</formula>
    </cfRule>
  </conditionalFormatting>
  <conditionalFormatting sqref="D5:D19 D21:D29">
    <cfRule type="expression" dxfId="1" priority="80" stopIfTrue="1">
      <formula>"len($A:$A)=3"</formula>
    </cfRule>
  </conditionalFormatting>
  <conditionalFormatting sqref="A31:B31 A32:A37">
    <cfRule type="expression" dxfId="1" priority="105" stopIfTrue="1">
      <formula>"len($A:$A)=3"</formula>
    </cfRule>
  </conditionalFormatting>
  <conditionalFormatting sqref="D39:D45 D47:D85 D106 D32 C39">
    <cfRule type="expression" dxfId="1" priority="95" stopIfTrue="1">
      <formula>"len($A:$A)=3"</formula>
    </cfRule>
  </conditionalFormatting>
  <conditionalFormatting sqref="D33:D37 D40:D45 D106 D47:D84">
    <cfRule type="expression" dxfId="1" priority="84" stopIfTrue="1">
      <formula>"len($A:$A)=3"</formula>
    </cfRule>
  </conditionalFormatting>
  <conditionalFormatting sqref="A38:B39 B117:B118 A85:B85 A46:B46">
    <cfRule type="expression" dxfId="1" priority="73" stopIfTrue="1">
      <formula>"len($A:$A)=3"</formula>
    </cfRule>
  </conditionalFormatting>
  <conditionalFormatting sqref="B38:B39 B85 B46">
    <cfRule type="expression" dxfId="1" priority="74" stopIfTrue="1">
      <formula>"len($A:$A)=3"</formula>
    </cfRule>
  </conditionalFormatting>
  <conditionalFormatting sqref="A39:B39 A85:B85 A46:B46">
    <cfRule type="expression" dxfId="1" priority="72" stopIfTrue="1">
      <formula>"len($A:$A)=3"</formula>
    </cfRule>
  </conditionalFormatting>
  <conditionalFormatting sqref="D85 C39:D39">
    <cfRule type="expression" dxfId="1" priority="88" stopIfTrue="1">
      <formula>"len($A:$A)=3"</formula>
    </cfRule>
  </conditionalFormatting>
  <conditionalFormatting sqref="D39:D45 D47:D85 D106 C39">
    <cfRule type="expression" dxfId="1" priority="89" stopIfTrue="1">
      <formula>"len($A:$A)=3"</formula>
    </cfRule>
  </conditionalFormatting>
  <conditionalFormatting sqref="A40:B45">
    <cfRule type="expression" dxfId="1" priority="53" stopIfTrue="1">
      <formula>"len($A:$A)=3"</formula>
    </cfRule>
    <cfRule type="expression" dxfId="1" priority="54" stopIfTrue="1">
      <formula>"len($A:$A)=3"</formula>
    </cfRule>
  </conditionalFormatting>
  <conditionalFormatting sqref="D40:D45 D106 D47:D84">
    <cfRule type="expression" dxfId="1" priority="77" stopIfTrue="1">
      <formula>"len($A:$A)=3"</formula>
    </cfRule>
  </conditionalFormatting>
  <conditionalFormatting sqref="C108:D108 C46:D46">
    <cfRule type="expression" dxfId="1" priority="29" stopIfTrue="1">
      <formula>"len($A:$A)=3"</formula>
    </cfRule>
    <cfRule type="expression" dxfId="1" priority="28" stopIfTrue="1">
      <formula>"len($A:$A)=3"</formula>
    </cfRule>
    <cfRule type="expression" dxfId="1" priority="27" stopIfTrue="1">
      <formula>"len($A:$A)=3"</formula>
    </cfRule>
  </conditionalFormatting>
  <conditionalFormatting sqref="A47:B84">
    <cfRule type="expression" dxfId="1" priority="50" stopIfTrue="1">
      <formula>"len($A:$A)=3"</formula>
    </cfRule>
    <cfRule type="expression" dxfId="1" priority="51" stopIfTrue="1">
      <formula>"len($A:$A)=3"</formula>
    </cfRule>
  </conditionalFormatting>
  <conditionalFormatting sqref="C85 C112">
    <cfRule type="expression" dxfId="1" priority="36" stopIfTrue="1">
      <formula>"len($A:$A)=3"</formula>
    </cfRule>
    <cfRule type="expression" dxfId="1" priority="35" stopIfTrue="1">
      <formula>"len($A:$A)=3"</formula>
    </cfRule>
  </conditionalFormatting>
  <conditionalFormatting sqref="A86:B106">
    <cfRule type="expression" dxfId="1" priority="47" stopIfTrue="1">
      <formula>"len($A:$A)=3"</formula>
    </cfRule>
    <cfRule type="expression" dxfId="1" priority="48" stopIfTrue="1">
      <formula>"len($A:$A)=3"</formula>
    </cfRule>
  </conditionalFormatting>
  <conditionalFormatting sqref="A107:B107 B118 D107">
    <cfRule type="expression" dxfId="1" priority="117" stopIfTrue="1">
      <formula>"len($A:$A)=3"</formula>
    </cfRule>
  </conditionalFormatting>
  <conditionalFormatting sqref="A107:B108">
    <cfRule type="expression" dxfId="1" priority="70" stopIfTrue="1">
      <formula>"len($A:$A)=3"</formula>
    </cfRule>
  </conditionalFormatting>
  <conditionalFormatting sqref="D107 D109:D111">
    <cfRule type="expression" dxfId="1" priority="75" stopIfTrue="1">
      <formula>"len($A:$A)=3"</formula>
    </cfRule>
  </conditionalFormatting>
  <conditionalFormatting sqref="A109:B116">
    <cfRule type="expression" dxfId="1" priority="46" stopIfTrue="1">
      <formula>"len($A:$A)=3"</formula>
    </cfRule>
  </conditionalFormatting>
  <conditionalFormatting sqref="C114:C116 D112 C118:D118">
    <cfRule type="expression" dxfId="1" priority="9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66"/>
  <sheetViews>
    <sheetView showGridLines="0" showZeros="0" view="pageBreakPreview" zoomScaleNormal="90" workbookViewId="0">
      <pane ySplit="3" topLeftCell="A4" activePane="bottomLeft" state="frozen"/>
      <selection/>
      <selection pane="bottomLeft" activeCell="E52" sqref="E52"/>
    </sheetView>
  </sheetViews>
  <sheetFormatPr defaultColWidth="9" defaultRowHeight="14.25"/>
  <cols>
    <col min="1" max="1" width="12.7583333333333" style="315" customWidth="1"/>
    <col min="2" max="2" width="50.7583333333333" style="315" customWidth="1"/>
    <col min="3" max="5" width="20.6333333333333" style="373" customWidth="1"/>
    <col min="6" max="6" width="9.75833333333333" style="315" customWidth="1"/>
    <col min="7" max="16384" width="9" style="374"/>
  </cols>
  <sheetData>
    <row r="1" ht="45" customHeight="1" spans="1:5">
      <c r="A1" s="375"/>
      <c r="B1" s="251" t="s">
        <v>3205</v>
      </c>
      <c r="C1" s="251"/>
      <c r="D1" s="251"/>
      <c r="E1" s="251"/>
    </row>
    <row r="2" ht="18.95" customHeight="1" spans="1:5">
      <c r="A2" s="376"/>
      <c r="B2" s="377" t="s">
        <v>3215</v>
      </c>
      <c r="C2" s="378"/>
      <c r="E2" s="379" t="s">
        <v>33</v>
      </c>
    </row>
    <row r="3" s="370" customFormat="1" ht="45" customHeight="1" spans="1:6">
      <c r="A3" s="380" t="s">
        <v>34</v>
      </c>
      <c r="B3" s="381" t="s">
        <v>35</v>
      </c>
      <c r="C3" s="31" t="str">
        <f>YEAR(封面!$B$7)-1&amp;"年执行数"</f>
        <v>2024年执行数</v>
      </c>
      <c r="D3" s="31" t="str">
        <f>YEAR(封面!$B$7)&amp;"年预算数"</f>
        <v>2025年预算数</v>
      </c>
      <c r="E3" s="381" t="s">
        <v>3207</v>
      </c>
      <c r="F3" s="382" t="s">
        <v>37</v>
      </c>
    </row>
    <row r="4" ht="37.5" customHeight="1" spans="1:6">
      <c r="A4" s="383" t="s">
        <v>176</v>
      </c>
      <c r="B4" s="384" t="s">
        <v>245</v>
      </c>
      <c r="C4" s="385">
        <v>13474</v>
      </c>
      <c r="D4" s="386">
        <f>SUMIF('13'!$A$4:$A$1333,A4,'13'!$D$4:$D$1333)</f>
        <v>19726</v>
      </c>
      <c r="E4" s="387" t="str">
        <f>IF(C4&lt;&gt;0,IF((D4/C4-1)&lt;-30%,"",IF((D4/C4-1)&gt;30%,"",D4/C4-1)),"")</f>
        <v/>
      </c>
      <c r="F4" s="388" t="str">
        <f t="shared" ref="F4:F31" si="0">IF(LEN(A4)=3,"是",IF(B4&lt;&gt;"",IF(SUM(C4:D4)&lt;&gt;0,"是","否"),"是"))</f>
        <v>是</v>
      </c>
    </row>
    <row r="5" ht="37.5" customHeight="1" spans="1:6">
      <c r="A5" s="383" t="s">
        <v>178</v>
      </c>
      <c r="B5" s="389" t="s">
        <v>179</v>
      </c>
      <c r="C5" s="386">
        <f>SUMIF('03'!$A$5:$A$1355,'02'!#REF!,'03'!$E$5:$E$1355)</f>
        <v>0</v>
      </c>
      <c r="D5" s="386">
        <f>SUMIF('13'!$A$4:$A$1333,A5,'13'!$D$4:$D$1333)</f>
        <v>0</v>
      </c>
      <c r="E5" s="387" t="str">
        <f t="shared" ref="E5:E52" si="1">IF(C5&lt;&gt;0,IF((D5/C5-1)&lt;-30%,"",IF((D5/C5-1)&gt;30%,"",D5/C5-1)),"")</f>
        <v/>
      </c>
      <c r="F5" s="388" t="str">
        <f t="shared" si="0"/>
        <v>是</v>
      </c>
    </row>
    <row r="6" ht="37.5" customHeight="1" spans="1:6">
      <c r="A6" s="383" t="s">
        <v>180</v>
      </c>
      <c r="B6" s="389" t="s">
        <v>181</v>
      </c>
      <c r="C6" s="385">
        <v>203</v>
      </c>
      <c r="D6" s="386">
        <f>SUMIF('13'!$A$4:$A$1333,A6,'13'!$D$4:$D$1333)</f>
        <v>309</v>
      </c>
      <c r="E6" s="387" t="str">
        <f t="shared" si="1"/>
        <v/>
      </c>
      <c r="F6" s="388" t="str">
        <f t="shared" si="0"/>
        <v>是</v>
      </c>
    </row>
    <row r="7" ht="37.5" customHeight="1" spans="1:6">
      <c r="A7" s="383" t="s">
        <v>675</v>
      </c>
      <c r="B7" s="389" t="s">
        <v>182</v>
      </c>
      <c r="C7" s="386">
        <v>5236</v>
      </c>
      <c r="D7" s="386">
        <f>SUMIF('13'!$A$4:$A$1333,A7,'13'!$D$4:$D$1333)</f>
        <v>5495</v>
      </c>
      <c r="E7" s="387">
        <f t="shared" si="1"/>
        <v>0.049</v>
      </c>
      <c r="F7" s="388" t="str">
        <f t="shared" si="0"/>
        <v>是</v>
      </c>
    </row>
    <row r="8" ht="37.5" customHeight="1" spans="1:6">
      <c r="A8" s="383" t="s">
        <v>183</v>
      </c>
      <c r="B8" s="389" t="s">
        <v>184</v>
      </c>
      <c r="C8" s="386">
        <v>21936</v>
      </c>
      <c r="D8" s="386">
        <f>SUMIF('13'!$A$4:$A$1333,A8,'13'!$D$4:$D$1333)</f>
        <v>22393</v>
      </c>
      <c r="E8" s="387">
        <f t="shared" si="1"/>
        <v>0.021</v>
      </c>
      <c r="F8" s="388" t="str">
        <f t="shared" si="0"/>
        <v>是</v>
      </c>
    </row>
    <row r="9" ht="37.5" customHeight="1" spans="1:6">
      <c r="A9" s="383" t="s">
        <v>185</v>
      </c>
      <c r="B9" s="389" t="s">
        <v>186</v>
      </c>
      <c r="C9" s="386">
        <v>1534</v>
      </c>
      <c r="D9" s="386">
        <f>SUMIF('13'!$A$4:$A$1333,A9,'13'!$D$4:$D$1333)</f>
        <v>1674</v>
      </c>
      <c r="E9" s="387">
        <f t="shared" si="1"/>
        <v>0.091</v>
      </c>
      <c r="F9" s="388" t="str">
        <f t="shared" si="0"/>
        <v>是</v>
      </c>
    </row>
    <row r="10" ht="37.5" customHeight="1" spans="1:6">
      <c r="A10" s="383" t="s">
        <v>187</v>
      </c>
      <c r="B10" s="389" t="s">
        <v>188</v>
      </c>
      <c r="C10" s="386">
        <v>1127</v>
      </c>
      <c r="D10" s="386">
        <f>SUMIF('13'!$A$4:$A$1333,A10,'13'!$D$4:$D$1333)</f>
        <v>1831</v>
      </c>
      <c r="E10" s="387" t="str">
        <f t="shared" si="1"/>
        <v/>
      </c>
      <c r="F10" s="388" t="str">
        <f t="shared" si="0"/>
        <v>是</v>
      </c>
    </row>
    <row r="11" ht="37.5" customHeight="1" spans="1:6">
      <c r="A11" s="383" t="s">
        <v>189</v>
      </c>
      <c r="B11" s="389" t="s">
        <v>190</v>
      </c>
      <c r="C11" s="386">
        <v>20234</v>
      </c>
      <c r="D11" s="386">
        <f>SUMIF('13'!$A$4:$A$1333,A11,'13'!$D$4:$D$1333)</f>
        <v>25346</v>
      </c>
      <c r="E11" s="387">
        <f t="shared" si="1"/>
        <v>0.253</v>
      </c>
      <c r="F11" s="388" t="str">
        <f t="shared" si="0"/>
        <v>是</v>
      </c>
    </row>
    <row r="12" ht="37.5" customHeight="1" spans="1:6">
      <c r="A12" s="383" t="s">
        <v>191</v>
      </c>
      <c r="B12" s="389" t="s">
        <v>192</v>
      </c>
      <c r="C12" s="386">
        <v>10287</v>
      </c>
      <c r="D12" s="386">
        <f>SUMIF('13'!$A$4:$A$1333,A12,'13'!$D$4:$D$1333)</f>
        <v>12077</v>
      </c>
      <c r="E12" s="387">
        <f t="shared" si="1"/>
        <v>0.174</v>
      </c>
      <c r="F12" s="388" t="str">
        <f t="shared" si="0"/>
        <v>是</v>
      </c>
    </row>
    <row r="13" ht="37.5" customHeight="1" spans="1:6">
      <c r="A13" s="383" t="s">
        <v>193</v>
      </c>
      <c r="B13" s="389" t="s">
        <v>194</v>
      </c>
      <c r="C13" s="386">
        <v>-301</v>
      </c>
      <c r="D13" s="386">
        <f>SUMIF('13'!$A$4:$A$1333,A13,'13'!$D$4:$D$1333)</f>
        <v>1719</v>
      </c>
      <c r="E13" s="387" t="str">
        <f t="shared" si="1"/>
        <v/>
      </c>
      <c r="F13" s="388" t="str">
        <f t="shared" si="0"/>
        <v>是</v>
      </c>
    </row>
    <row r="14" ht="37.5" customHeight="1" spans="1:6">
      <c r="A14" s="383" t="s">
        <v>195</v>
      </c>
      <c r="B14" s="389" t="s">
        <v>196</v>
      </c>
      <c r="C14" s="386">
        <v>17262</v>
      </c>
      <c r="D14" s="386">
        <f>SUMIF('13'!$A$4:$A$1333,A14,'13'!$D$4:$D$1333)</f>
        <v>19280</v>
      </c>
      <c r="E14" s="387">
        <f t="shared" si="1"/>
        <v>0.117</v>
      </c>
      <c r="F14" s="388" t="str">
        <f t="shared" si="0"/>
        <v>是</v>
      </c>
    </row>
    <row r="15" ht="37.5" customHeight="1" spans="1:6">
      <c r="A15" s="383" t="s">
        <v>197</v>
      </c>
      <c r="B15" s="389" t="s">
        <v>198</v>
      </c>
      <c r="C15" s="386">
        <v>55129</v>
      </c>
      <c r="D15" s="386">
        <f>SUMIF('13'!$A$4:$A$1333,A15,'13'!$D$4:$D$1333)</f>
        <v>38112</v>
      </c>
      <c r="E15" s="387" t="str">
        <f t="shared" si="1"/>
        <v/>
      </c>
      <c r="F15" s="388" t="str">
        <f t="shared" si="0"/>
        <v>是</v>
      </c>
    </row>
    <row r="16" ht="37.5" customHeight="1" spans="1:6">
      <c r="A16" s="383" t="s">
        <v>199</v>
      </c>
      <c r="B16" s="389" t="s">
        <v>200</v>
      </c>
      <c r="C16" s="386">
        <v>4586</v>
      </c>
      <c r="D16" s="386">
        <f>SUMIF('13'!$A$4:$A$1333,A16,'13'!$D$4:$D$1333)</f>
        <v>5149</v>
      </c>
      <c r="E16" s="387">
        <f t="shared" si="1"/>
        <v>0.123</v>
      </c>
      <c r="F16" s="388" t="str">
        <f t="shared" si="0"/>
        <v>是</v>
      </c>
    </row>
    <row r="17" ht="37.5" customHeight="1" spans="1:6">
      <c r="A17" s="383" t="s">
        <v>201</v>
      </c>
      <c r="B17" s="389" t="s">
        <v>202</v>
      </c>
      <c r="C17" s="386">
        <v>1615</v>
      </c>
      <c r="D17" s="386">
        <f>SUMIF('13'!$A$4:$A$1333,A17,'13'!$D$4:$D$1333)</f>
        <v>1834</v>
      </c>
      <c r="E17" s="387">
        <f t="shared" si="1"/>
        <v>0.136</v>
      </c>
      <c r="F17" s="388" t="str">
        <f t="shared" si="0"/>
        <v>是</v>
      </c>
    </row>
    <row r="18" ht="37.5" customHeight="1" spans="1:6">
      <c r="A18" s="383" t="s">
        <v>203</v>
      </c>
      <c r="B18" s="389" t="s">
        <v>204</v>
      </c>
      <c r="C18" s="386">
        <v>183</v>
      </c>
      <c r="D18" s="386">
        <f>SUMIF('13'!$A$4:$A$1333,A18,'13'!$D$4:$D$1333)</f>
        <v>211</v>
      </c>
      <c r="E18" s="387">
        <f t="shared" si="1"/>
        <v>0.153</v>
      </c>
      <c r="F18" s="388" t="str">
        <f t="shared" si="0"/>
        <v>是</v>
      </c>
    </row>
    <row r="19" ht="37.5" customHeight="1" spans="1:6">
      <c r="A19" s="383" t="s">
        <v>205</v>
      </c>
      <c r="B19" s="389" t="s">
        <v>206</v>
      </c>
      <c r="C19" s="386">
        <v>20</v>
      </c>
      <c r="D19" s="386">
        <f>SUMIF('13'!$A$4:$A$1333,A19,'13'!$D$4:$D$1333)</f>
        <v>23</v>
      </c>
      <c r="E19" s="387">
        <f t="shared" si="1"/>
        <v>0.15</v>
      </c>
      <c r="F19" s="388" t="str">
        <f t="shared" si="0"/>
        <v>是</v>
      </c>
    </row>
    <row r="20" ht="37.5" customHeight="1" spans="1:6">
      <c r="A20" s="383" t="s">
        <v>207</v>
      </c>
      <c r="B20" s="389" t="s">
        <v>208</v>
      </c>
      <c r="C20" s="386">
        <f>SUMIF('03'!$A$5:$A$1355,'02'!#REF!,'03'!$E$5:$E$1355)</f>
        <v>0</v>
      </c>
      <c r="D20" s="386">
        <f>SUMIF('13'!$A$4:$A$1333,A20,'13'!$D$4:$D$1333)</f>
        <v>0</v>
      </c>
      <c r="E20" s="387" t="str">
        <f t="shared" si="1"/>
        <v/>
      </c>
      <c r="F20" s="388" t="str">
        <f t="shared" si="0"/>
        <v>是</v>
      </c>
    </row>
    <row r="21" ht="37.5" customHeight="1" spans="1:6">
      <c r="A21" s="383" t="s">
        <v>209</v>
      </c>
      <c r="B21" s="389" t="s">
        <v>210</v>
      </c>
      <c r="C21" s="386">
        <v>2793</v>
      </c>
      <c r="D21" s="386">
        <f>SUMIF('13'!$A$4:$A$1333,A21,'13'!$D$4:$D$1333)</f>
        <v>3068</v>
      </c>
      <c r="E21" s="387">
        <f t="shared" si="1"/>
        <v>0.098</v>
      </c>
      <c r="F21" s="388" t="str">
        <f t="shared" si="0"/>
        <v>是</v>
      </c>
    </row>
    <row r="22" ht="37.5" customHeight="1" spans="1:6">
      <c r="A22" s="383" t="s">
        <v>211</v>
      </c>
      <c r="B22" s="389" t="s">
        <v>212</v>
      </c>
      <c r="C22" s="386">
        <v>3636</v>
      </c>
      <c r="D22" s="386">
        <f>SUMIF('13'!$A$4:$A$1333,A22,'13'!$D$4:$D$1333)</f>
        <v>3736</v>
      </c>
      <c r="E22" s="387">
        <f t="shared" si="1"/>
        <v>0.028</v>
      </c>
      <c r="F22" s="388" t="str">
        <f t="shared" si="0"/>
        <v>是</v>
      </c>
    </row>
    <row r="23" ht="37.5" customHeight="1" spans="1:6">
      <c r="A23" s="383" t="s">
        <v>213</v>
      </c>
      <c r="B23" s="389" t="s">
        <v>214</v>
      </c>
      <c r="C23" s="386">
        <v>145</v>
      </c>
      <c r="D23" s="386">
        <f>SUMIF('13'!$A$4:$A$1333,A23,'13'!$D$4:$D$1333)</f>
        <v>155</v>
      </c>
      <c r="E23" s="387">
        <f t="shared" si="1"/>
        <v>0.069</v>
      </c>
      <c r="F23" s="388" t="str">
        <f t="shared" si="0"/>
        <v>是</v>
      </c>
    </row>
    <row r="24" ht="37.5" customHeight="1" spans="1:6">
      <c r="A24" s="383" t="s">
        <v>215</v>
      </c>
      <c r="B24" s="389" t="s">
        <v>216</v>
      </c>
      <c r="C24" s="386">
        <v>2049</v>
      </c>
      <c r="D24" s="386">
        <f>SUMIF('13'!$A$4:$A$1333,A24,'13'!$D$4:$D$1333)</f>
        <v>2206</v>
      </c>
      <c r="E24" s="387">
        <f t="shared" si="1"/>
        <v>0.077</v>
      </c>
      <c r="F24" s="388" t="str">
        <f t="shared" si="0"/>
        <v>是</v>
      </c>
    </row>
    <row r="25" ht="37.5" customHeight="1" spans="1:6">
      <c r="A25" s="383" t="s">
        <v>217</v>
      </c>
      <c r="B25" s="389" t="s">
        <v>218</v>
      </c>
      <c r="C25" s="386">
        <f>SUMIF('03'!$A$5:$A$1355,'02'!#REF!,'03'!$E$5:$E$1355)</f>
        <v>0</v>
      </c>
      <c r="D25" s="386">
        <f>SUMIF('13'!$A$4:$A$1333,A25,'13'!$D$4:$D$1333)</f>
        <v>1677</v>
      </c>
      <c r="E25" s="387" t="str">
        <f t="shared" si="1"/>
        <v/>
      </c>
      <c r="F25" s="388" t="str">
        <f t="shared" si="0"/>
        <v>是</v>
      </c>
    </row>
    <row r="26" ht="37.5" customHeight="1" spans="1:6">
      <c r="A26" s="383" t="s">
        <v>219</v>
      </c>
      <c r="B26" s="389" t="s">
        <v>220</v>
      </c>
      <c r="C26" s="386">
        <v>1679</v>
      </c>
      <c r="D26" s="386">
        <v>1699</v>
      </c>
      <c r="E26" s="387">
        <f t="shared" si="1"/>
        <v>0.012</v>
      </c>
      <c r="F26" s="388" t="str">
        <f t="shared" si="0"/>
        <v>是</v>
      </c>
    </row>
    <row r="27" ht="37.5" customHeight="1" spans="1:11">
      <c r="A27" s="383" t="s">
        <v>221</v>
      </c>
      <c r="B27" s="389" t="s">
        <v>222</v>
      </c>
      <c r="C27" s="386">
        <v>9</v>
      </c>
      <c r="D27" s="386">
        <v>1</v>
      </c>
      <c r="E27" s="387" t="str">
        <f t="shared" si="1"/>
        <v/>
      </c>
      <c r="F27" s="388" t="str">
        <f t="shared" si="0"/>
        <v>是</v>
      </c>
      <c r="K27" s="414"/>
    </row>
    <row r="28" ht="37.5" customHeight="1" spans="1:6">
      <c r="A28" s="383" t="s">
        <v>223</v>
      </c>
      <c r="B28" s="389" t="s">
        <v>224</v>
      </c>
      <c r="C28" s="386">
        <f>SUMIF('03'!$A$5:$A$1355,'02'!#REF!,'03'!$E$5:$E$1355)</f>
        <v>0</v>
      </c>
      <c r="D28" s="386">
        <f>SUMIF('13'!$A$4:$A$1344,A28,'13'!$D$4:$D$1344)</f>
        <v>0</v>
      </c>
      <c r="E28" s="387" t="str">
        <f t="shared" si="1"/>
        <v/>
      </c>
      <c r="F28" s="388" t="str">
        <f t="shared" si="0"/>
        <v>是</v>
      </c>
    </row>
    <row r="29" ht="37.5" customHeight="1" spans="1:6">
      <c r="A29" s="383"/>
      <c r="B29" s="389"/>
      <c r="C29" s="386"/>
      <c r="D29" s="386"/>
      <c r="E29" s="387" t="str">
        <f t="shared" si="1"/>
        <v/>
      </c>
      <c r="F29" s="388" t="str">
        <f t="shared" si="0"/>
        <v>是</v>
      </c>
    </row>
    <row r="30" s="371" customFormat="1" ht="37.5" customHeight="1" spans="1:6">
      <c r="A30" s="390"/>
      <c r="B30" s="391" t="s">
        <v>225</v>
      </c>
      <c r="C30" s="392">
        <f>SUM(C4:C28)</f>
        <v>162836</v>
      </c>
      <c r="D30" s="392">
        <f>SUM(D4:D28)</f>
        <v>167721</v>
      </c>
      <c r="E30" s="387">
        <f t="shared" si="1"/>
        <v>0.03</v>
      </c>
      <c r="F30" s="388" t="str">
        <f t="shared" si="0"/>
        <v>是</v>
      </c>
    </row>
    <row r="31" ht="37.5" customHeight="1" spans="1:6">
      <c r="A31" s="267">
        <v>230</v>
      </c>
      <c r="B31" s="393" t="s">
        <v>226</v>
      </c>
      <c r="C31" s="392">
        <f>C32</f>
        <v>5269</v>
      </c>
      <c r="D31" s="392">
        <f>D32</f>
        <v>5000</v>
      </c>
      <c r="E31" s="387">
        <f t="shared" si="1"/>
        <v>-0.051</v>
      </c>
      <c r="F31" s="388" t="str">
        <f t="shared" si="0"/>
        <v>是</v>
      </c>
    </row>
    <row r="32" ht="37.5" customHeight="1" spans="1:6">
      <c r="A32" s="394">
        <v>23006</v>
      </c>
      <c r="B32" s="395" t="s">
        <v>3216</v>
      </c>
      <c r="C32" s="386">
        <f>SUM(C33:C34)</f>
        <v>5269</v>
      </c>
      <c r="D32" s="386">
        <f>SUM(D33:D34)</f>
        <v>5000</v>
      </c>
      <c r="E32" s="387">
        <f t="shared" si="1"/>
        <v>-0.051</v>
      </c>
      <c r="F32" s="388" t="str">
        <f t="shared" ref="F32:F43" si="2">IF(LEN(A32)=3,"是",IF(B32&lt;&gt;"",IF(SUM(C32:D32)&lt;&gt;0,"是","否"),"是"))</f>
        <v>是</v>
      </c>
    </row>
    <row r="33" ht="37.5" customHeight="1" spans="1:6">
      <c r="A33" s="396">
        <v>2300601</v>
      </c>
      <c r="B33" s="397" t="s">
        <v>3217</v>
      </c>
      <c r="C33" s="386"/>
      <c r="D33" s="386"/>
      <c r="E33" s="387" t="str">
        <f t="shared" si="1"/>
        <v/>
      </c>
      <c r="F33" s="388" t="str">
        <f t="shared" si="2"/>
        <v>否</v>
      </c>
    </row>
    <row r="34" ht="37.5" customHeight="1" spans="1:6">
      <c r="A34" s="396">
        <v>2300602</v>
      </c>
      <c r="B34" s="397" t="s">
        <v>3218</v>
      </c>
      <c r="C34" s="386">
        <v>5269</v>
      </c>
      <c r="D34" s="386">
        <v>5000</v>
      </c>
      <c r="E34" s="387">
        <f t="shared" si="1"/>
        <v>-0.051</v>
      </c>
      <c r="F34" s="388" t="str">
        <f t="shared" si="2"/>
        <v>是</v>
      </c>
    </row>
    <row r="35" ht="36" customHeight="1" spans="1:6">
      <c r="A35" s="383">
        <v>23008</v>
      </c>
      <c r="B35" s="395" t="s">
        <v>3219</v>
      </c>
      <c r="C35" s="386">
        <v>4881</v>
      </c>
      <c r="D35" s="386"/>
      <c r="E35" s="387" t="str">
        <f t="shared" si="1"/>
        <v/>
      </c>
      <c r="F35" s="388" t="str">
        <f t="shared" si="2"/>
        <v>是</v>
      </c>
    </row>
    <row r="36" ht="37.5" customHeight="1" spans="1:6">
      <c r="A36" s="398">
        <v>23015</v>
      </c>
      <c r="B36" s="399" t="s">
        <v>3220</v>
      </c>
      <c r="C36" s="386">
        <v>31</v>
      </c>
      <c r="D36" s="386"/>
      <c r="E36" s="387" t="str">
        <f t="shared" si="1"/>
        <v/>
      </c>
      <c r="F36" s="388" t="str">
        <f t="shared" si="2"/>
        <v>是</v>
      </c>
    </row>
    <row r="37" s="372" customFormat="1" ht="36" customHeight="1" spans="1:6">
      <c r="A37" s="398">
        <v>23016</v>
      </c>
      <c r="B37" s="399" t="s">
        <v>3221</v>
      </c>
      <c r="C37" s="386"/>
      <c r="D37" s="386"/>
      <c r="E37" s="387" t="str">
        <f t="shared" si="1"/>
        <v/>
      </c>
      <c r="F37" s="388" t="str">
        <f t="shared" si="2"/>
        <v>否</v>
      </c>
    </row>
    <row r="38" s="372" customFormat="1" ht="36" customHeight="1" spans="1:6">
      <c r="A38" s="400">
        <v>23021</v>
      </c>
      <c r="B38" s="401" t="s">
        <v>3222</v>
      </c>
      <c r="C38" s="386">
        <f>SUM(C39:C42)</f>
        <v>0</v>
      </c>
      <c r="D38" s="386">
        <f>SUM(D39:D42)</f>
        <v>0</v>
      </c>
      <c r="E38" s="387" t="str">
        <f t="shared" si="1"/>
        <v/>
      </c>
      <c r="F38" s="388" t="str">
        <f t="shared" si="2"/>
        <v>否</v>
      </c>
    </row>
    <row r="39" s="372" customFormat="1" ht="36" customHeight="1" spans="1:6">
      <c r="A39" s="400">
        <v>2302101</v>
      </c>
      <c r="B39" s="401" t="s">
        <v>3223</v>
      </c>
      <c r="C39" s="386"/>
      <c r="D39" s="386"/>
      <c r="E39" s="387" t="str">
        <f t="shared" si="1"/>
        <v/>
      </c>
      <c r="F39" s="388" t="str">
        <f t="shared" si="2"/>
        <v>否</v>
      </c>
    </row>
    <row r="40" s="372" customFormat="1" ht="36" customHeight="1" spans="1:6">
      <c r="A40" s="400">
        <v>2302102</v>
      </c>
      <c r="B40" s="401" t="s">
        <v>3224</v>
      </c>
      <c r="C40" s="386"/>
      <c r="D40" s="386"/>
      <c r="E40" s="387" t="str">
        <f t="shared" si="1"/>
        <v/>
      </c>
      <c r="F40" s="388" t="str">
        <f t="shared" si="2"/>
        <v>否</v>
      </c>
    </row>
    <row r="41" s="372" customFormat="1" ht="36" customHeight="1" spans="1:6">
      <c r="A41" s="400">
        <v>2302103</v>
      </c>
      <c r="B41" s="401" t="s">
        <v>3225</v>
      </c>
      <c r="C41" s="386"/>
      <c r="D41" s="386"/>
      <c r="E41" s="387" t="str">
        <f t="shared" si="1"/>
        <v/>
      </c>
      <c r="F41" s="388" t="str">
        <f t="shared" si="2"/>
        <v>否</v>
      </c>
    </row>
    <row r="42" s="372" customFormat="1" ht="36" customHeight="1" spans="1:6">
      <c r="A42" s="400">
        <v>2302199</v>
      </c>
      <c r="B42" s="401" t="s">
        <v>3226</v>
      </c>
      <c r="C42" s="386"/>
      <c r="D42" s="386"/>
      <c r="E42" s="387" t="str">
        <f t="shared" si="1"/>
        <v/>
      </c>
      <c r="F42" s="388" t="str">
        <f t="shared" si="2"/>
        <v>否</v>
      </c>
    </row>
    <row r="43" s="372" customFormat="1" ht="37.5" customHeight="1" spans="1:6">
      <c r="A43" s="267">
        <v>231</v>
      </c>
      <c r="B43" s="402" t="s">
        <v>3227</v>
      </c>
      <c r="C43" s="392">
        <v>8412</v>
      </c>
      <c r="D43" s="392">
        <v>2800</v>
      </c>
      <c r="E43" s="387" t="str">
        <f t="shared" si="1"/>
        <v/>
      </c>
      <c r="F43" s="388" t="str">
        <f t="shared" si="2"/>
        <v>是</v>
      </c>
    </row>
    <row r="44" s="372" customFormat="1" ht="37.5" customHeight="1" spans="1:6">
      <c r="A44" s="403">
        <v>23101</v>
      </c>
      <c r="B44" s="402" t="s">
        <v>3228</v>
      </c>
      <c r="C44" s="392"/>
      <c r="D44" s="392"/>
      <c r="E44" s="387" t="str">
        <f t="shared" si="1"/>
        <v/>
      </c>
      <c r="F44" s="388"/>
    </row>
    <row r="45" s="372" customFormat="1" ht="37.5" customHeight="1" spans="1:6">
      <c r="A45" s="404">
        <v>2310101</v>
      </c>
      <c r="B45" s="405" t="s">
        <v>3228</v>
      </c>
      <c r="C45" s="392"/>
      <c r="D45" s="392"/>
      <c r="E45" s="387" t="str">
        <f t="shared" si="1"/>
        <v/>
      </c>
      <c r="F45" s="388"/>
    </row>
    <row r="46" s="372" customFormat="1" ht="37.5" customHeight="1" spans="1:6">
      <c r="A46" s="406">
        <v>2310301</v>
      </c>
      <c r="B46" s="405" t="s">
        <v>235</v>
      </c>
      <c r="C46" s="392">
        <f>SUM(C47:C48)</f>
        <v>0</v>
      </c>
      <c r="D46" s="392">
        <f>SUM(D47:D48)</f>
        <v>2800</v>
      </c>
      <c r="E46" s="387" t="str">
        <f t="shared" si="1"/>
        <v/>
      </c>
      <c r="F46" s="388" t="str">
        <f t="shared" ref="F46:F52" si="3">IF(LEN(A46)=3,"是",IF(B46&lt;&gt;"",IF(SUM(C46:D46)&lt;&gt;0,"是","否"),"是"))</f>
        <v>是</v>
      </c>
    </row>
    <row r="47" s="372" customFormat="1" ht="37.5" customHeight="1" spans="1:6">
      <c r="A47" s="406"/>
      <c r="B47" s="407" t="s">
        <v>236</v>
      </c>
      <c r="C47" s="392"/>
      <c r="D47" s="392"/>
      <c r="E47" s="387" t="str">
        <f t="shared" si="1"/>
        <v/>
      </c>
      <c r="F47" s="388" t="str">
        <f t="shared" si="3"/>
        <v>否</v>
      </c>
    </row>
    <row r="48" s="372" customFormat="1" ht="37.5" customHeight="1" spans="1:6">
      <c r="A48" s="406"/>
      <c r="B48" s="407" t="s">
        <v>237</v>
      </c>
      <c r="C48" s="392"/>
      <c r="D48" s="392">
        <v>2800</v>
      </c>
      <c r="E48" s="387" t="str">
        <f t="shared" si="1"/>
        <v/>
      </c>
      <c r="F48" s="388" t="str">
        <f t="shared" si="3"/>
        <v>是</v>
      </c>
    </row>
    <row r="49" s="372" customFormat="1" ht="51" customHeight="1" spans="1:6">
      <c r="A49" s="406">
        <v>2310302</v>
      </c>
      <c r="B49" s="405" t="s">
        <v>238</v>
      </c>
      <c r="C49" s="392"/>
      <c r="D49" s="392"/>
      <c r="E49" s="387" t="str">
        <f t="shared" si="1"/>
        <v/>
      </c>
      <c r="F49" s="388" t="str">
        <f t="shared" si="3"/>
        <v>否</v>
      </c>
    </row>
    <row r="50" s="372" customFormat="1" ht="37.5" customHeight="1" spans="1:6">
      <c r="A50" s="406">
        <v>2310399</v>
      </c>
      <c r="B50" s="405" t="s">
        <v>239</v>
      </c>
      <c r="C50" s="392"/>
      <c r="D50" s="392"/>
      <c r="E50" s="387" t="str">
        <f t="shared" si="1"/>
        <v/>
      </c>
      <c r="F50" s="388" t="str">
        <f t="shared" si="3"/>
        <v>否</v>
      </c>
    </row>
    <row r="51" s="372" customFormat="1" ht="37.5" customHeight="1" spans="1:6">
      <c r="A51" s="267">
        <v>23009</v>
      </c>
      <c r="B51" s="408" t="s">
        <v>240</v>
      </c>
      <c r="C51" s="392"/>
      <c r="D51" s="392"/>
      <c r="E51" s="387" t="str">
        <f t="shared" si="1"/>
        <v/>
      </c>
      <c r="F51" s="388" t="str">
        <f t="shared" si="3"/>
        <v>否</v>
      </c>
    </row>
    <row r="52" ht="37.5" customHeight="1" spans="1:6">
      <c r="A52" s="390"/>
      <c r="B52" s="409" t="s">
        <v>241</v>
      </c>
      <c r="C52" s="392">
        <f>C30+C31+C35+C36+C43+C51</f>
        <v>181429</v>
      </c>
      <c r="D52" s="392">
        <f>SUM(D30:D31,D43,D51)</f>
        <v>175521</v>
      </c>
      <c r="E52" s="387">
        <f t="shared" si="1"/>
        <v>-0.033</v>
      </c>
      <c r="F52" s="388" t="str">
        <f t="shared" si="3"/>
        <v>是</v>
      </c>
    </row>
    <row r="53" ht="39.95" customHeight="1" spans="2:5">
      <c r="B53" s="283"/>
      <c r="C53" s="410"/>
      <c r="D53" s="410"/>
      <c r="E53" s="410"/>
    </row>
    <row r="54" ht="6" customHeight="1" spans="2:2">
      <c r="B54" s="411"/>
    </row>
    <row r="55" ht="84.95" customHeight="1" spans="2:5">
      <c r="B55" s="283"/>
      <c r="C55" s="412"/>
      <c r="D55" s="412"/>
      <c r="E55" s="412"/>
    </row>
    <row r="57" spans="4:4">
      <c r="D57" s="413"/>
    </row>
    <row r="58" spans="4:4">
      <c r="D58" s="413"/>
    </row>
    <row r="60" spans="4:4">
      <c r="D60" s="413"/>
    </row>
    <row r="61" spans="4:4">
      <c r="D61" s="413"/>
    </row>
    <row r="62" spans="4:4">
      <c r="D62" s="413"/>
    </row>
    <row r="63" spans="4:4">
      <c r="D63" s="413"/>
    </row>
    <row r="65" spans="4:4">
      <c r="D65" s="413"/>
    </row>
    <row r="66" spans="5:5">
      <c r="E66" s="373" t="str">
        <f>IF(C51&lt;&gt;0,IF((D51/C51-1)&lt;-30%,"",IF((D51/C51-1)&gt;150%,"",D51/C51-1)),"")</f>
        <v/>
      </c>
    </row>
  </sheetData>
  <autoFilter ref="A3:F55">
    <extLst/>
  </autoFilter>
  <mergeCells count="4">
    <mergeCell ref="B1:E1"/>
    <mergeCell ref="B53:E53"/>
    <mergeCell ref="B54:E54"/>
    <mergeCell ref="B55:E55"/>
  </mergeCells>
  <conditionalFormatting sqref="C34">
    <cfRule type="cellIs" dxfId="0" priority="1" stopIfTrue="1" operator="lessThanOrEqual">
      <formula>-1</formula>
    </cfRule>
  </conditionalFormatting>
  <conditionalFormatting sqref="D35">
    <cfRule type="cellIs" dxfId="5" priority="45" stopIfTrue="1" operator="lessThan">
      <formula>0</formula>
    </cfRule>
    <cfRule type="cellIs" dxfId="0" priority="46" stopIfTrue="1" operator="greaterThan">
      <formula>5</formula>
    </cfRule>
  </conditionalFormatting>
  <conditionalFormatting sqref="D36">
    <cfRule type="cellIs" dxfId="0" priority="16" stopIfTrue="1" operator="lessThanOrEqual">
      <formula>-1</formula>
    </cfRule>
  </conditionalFormatting>
  <conditionalFormatting sqref="B48">
    <cfRule type="expression" dxfId="1" priority="9" stopIfTrue="1">
      <formula>"len($A:$A)=3"</formula>
    </cfRule>
    <cfRule type="expression" dxfId="1" priority="10" stopIfTrue="1">
      <formula>"len($A:$A)=3"</formula>
    </cfRule>
    <cfRule type="expression" dxfId="1" priority="11" stopIfTrue="1">
      <formula>"len($A:$A)=3"</formula>
    </cfRule>
  </conditionalFormatting>
  <conditionalFormatting sqref="B49">
    <cfRule type="expression" dxfId="1" priority="6" stopIfTrue="1">
      <formula>"len($A:$A)=3"</formula>
    </cfRule>
    <cfRule type="expression" dxfId="1" priority="7" stopIfTrue="1">
      <formula>"len($A:$A)=3"</formula>
    </cfRule>
    <cfRule type="expression" dxfId="1" priority="8" stopIfTrue="1">
      <formula>"len($A:$A)=3"</formula>
    </cfRule>
  </conditionalFormatting>
  <conditionalFormatting sqref="B50">
    <cfRule type="expression" dxfId="1" priority="3" stopIfTrue="1">
      <formula>"len($A:$A)=3"</formula>
    </cfRule>
    <cfRule type="expression" dxfId="1" priority="4" stopIfTrue="1">
      <formula>"len($A:$A)=3"</formula>
    </cfRule>
    <cfRule type="expression" dxfId="1" priority="5" stopIfTrue="1">
      <formula>"len($A:$A)=3"</formula>
    </cfRule>
  </conditionalFormatting>
  <conditionalFormatting sqref="B46:B47">
    <cfRule type="expression" dxfId="1" priority="12" stopIfTrue="1">
      <formula>"len($A:$A)=3"</formula>
    </cfRule>
    <cfRule type="expression" dxfId="1" priority="13" stopIfTrue="1">
      <formula>"len($A:$A)=3"</formula>
    </cfRule>
    <cfRule type="expression" dxfId="1" priority="14" stopIfTrue="1">
      <formula>"len($A:$A)=3"</formula>
    </cfRule>
  </conditionalFormatting>
  <conditionalFormatting sqref="C35:C36">
    <cfRule type="cellIs" dxfId="0" priority="2" stopIfTrue="1" operator="lessThanOrEqual">
      <formula>-1</formula>
    </cfRule>
  </conditionalFormatting>
  <conditionalFormatting sqref="F4:F53">
    <cfRule type="cellIs" dxfId="5" priority="27" stopIfTrue="1" operator="lessThan">
      <formula>0</formula>
    </cfRule>
  </conditionalFormatting>
  <conditionalFormatting sqref="E2 D33:D34 D56:E58">
    <cfRule type="cellIs" dxfId="0" priority="43" stopIfTrue="1" operator="lessThanOrEqual">
      <formula>-1</formula>
    </cfRule>
  </conditionalFormatting>
  <conditionalFormatting sqref="A36:B37">
    <cfRule type="expression" dxfId="1" priority="25" stopIfTrue="1">
      <formula>"len($A:$A)=3"</formula>
    </cfRule>
  </conditionalFormatting>
  <conditionalFormatting sqref="A38:B42">
    <cfRule type="expression" dxfId="1" priority="1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1360"/>
  <sheetViews>
    <sheetView showZeros="0" view="pageBreakPreview" zoomScaleNormal="100" workbookViewId="0">
      <pane ySplit="3" topLeftCell="A4" activePane="bottomLeft" state="frozen"/>
      <selection/>
      <selection pane="bottomLeft" activeCell="D1345" sqref="D1345"/>
    </sheetView>
  </sheetViews>
  <sheetFormatPr defaultColWidth="9" defaultRowHeight="18.75"/>
  <cols>
    <col min="1" max="1" width="23.5" style="317" customWidth="1"/>
    <col min="2" max="2" width="50.7583333333333" style="318" customWidth="1"/>
    <col min="3" max="3" width="20.6333333333333" style="181" customWidth="1"/>
    <col min="4" max="4" width="20.6333333333333" style="319" customWidth="1"/>
    <col min="5" max="5" width="20.6333333333333" style="320" customWidth="1"/>
    <col min="6" max="6" width="4.38333333333333" style="317" customWidth="1"/>
    <col min="7" max="7" width="9" style="317" customWidth="1"/>
    <col min="8" max="8" width="9.38333333333333" style="317"/>
    <col min="9" max="16384" width="9" style="317"/>
  </cols>
  <sheetData>
    <row r="1" s="305" customFormat="1" ht="45" customHeight="1" spans="1:5">
      <c r="A1" s="181" t="s">
        <v>3229</v>
      </c>
      <c r="B1" s="181"/>
      <c r="C1" s="181"/>
      <c r="D1" s="181"/>
      <c r="E1" s="181"/>
    </row>
    <row r="2" s="305" customFormat="1" ht="20.1" customHeight="1" spans="1:5">
      <c r="A2" s="321"/>
      <c r="B2" s="322" t="s">
        <v>3230</v>
      </c>
      <c r="C2" s="181"/>
      <c r="D2" s="323"/>
      <c r="E2" s="324" t="s">
        <v>33</v>
      </c>
    </row>
    <row r="3" s="306" customFormat="1" ht="45" customHeight="1" spans="1:7">
      <c r="A3" s="325" t="s">
        <v>34</v>
      </c>
      <c r="B3" s="230" t="s">
        <v>35</v>
      </c>
      <c r="C3" s="190" t="str">
        <f>YEAR(封面!$B$7)-1&amp;"年执行数"</f>
        <v>2024年执行数</v>
      </c>
      <c r="D3" s="190" t="str">
        <f>YEAR(封面!$B$7)&amp;"年预算数"</f>
        <v>2025年预算数</v>
      </c>
      <c r="E3" s="326" t="s">
        <v>3207</v>
      </c>
      <c r="F3" s="327" t="s">
        <v>37</v>
      </c>
      <c r="G3" s="306" t="s">
        <v>244</v>
      </c>
    </row>
    <row r="4" ht="41" customHeight="1" spans="1:7">
      <c r="A4" s="192" t="s">
        <v>176</v>
      </c>
      <c r="B4" s="258" t="s">
        <v>245</v>
      </c>
      <c r="C4" s="239">
        <f>SUM(C5,C17,C26,C37,C48,C59,C70,C83,C92,C105,C115,C124,C135,C148,C155,C163,C169,C176,C183,C190,C197,C204,C212,C218,C224,C231,C259,C253,C246)</f>
        <v>13474</v>
      </c>
      <c r="D4" s="239">
        <f>SUM(D5,D17,D26,D37,D48,D59,D70,D83,D92,D105,D115,D124,D135,D148,D155,D163,D169,D176,D183,D190,D197,D204,D212,D218,D224,D231,D259,D253,D246)</f>
        <v>19726</v>
      </c>
      <c r="E4" s="328" t="str">
        <f>IF(C4&lt;&gt;0,IF((D4/C4-1)&lt;-30%,"",IF((D4/C4-1)&gt;30%,"",D4/C4-1)),"")</f>
        <v/>
      </c>
      <c r="F4" s="329" t="str">
        <f t="shared" ref="F4:F67" si="0">IF(LEN(A4)=3,"是",IF(B4&lt;&gt;"",IF(SUM(C4:D4)&lt;&gt;0,"是","否"),"是"))</f>
        <v>是</v>
      </c>
      <c r="G4" s="317" t="str">
        <f t="shared" ref="G4:G67" si="1">IF(LEN(A4)=3,"类",IF(LEN(A4)=5,"款","项"))</f>
        <v>类</v>
      </c>
    </row>
    <row r="5" ht="36" customHeight="1" spans="1:7">
      <c r="A5" s="198" t="s">
        <v>246</v>
      </c>
      <c r="B5" s="221" t="s">
        <v>247</v>
      </c>
      <c r="C5" s="330">
        <f>SUM(C6:C16)</f>
        <v>795</v>
      </c>
      <c r="D5" s="330">
        <f>SUM(D6:D16)</f>
        <v>700</v>
      </c>
      <c r="E5" s="328">
        <f>IF(C5&lt;&gt;0,IF((D5/C5-1)&lt;-30%,"",IF((D5/C5-1)&gt;30%,"",D5/C5-1)),"")</f>
        <v>-0.119</v>
      </c>
      <c r="F5" s="329" t="str">
        <f t="shared" si="0"/>
        <v>是</v>
      </c>
      <c r="G5" s="317" t="str">
        <f t="shared" si="1"/>
        <v>款</v>
      </c>
    </row>
    <row r="6" s="307" customFormat="1" ht="36" customHeight="1" spans="1:7">
      <c r="A6" s="198" t="s">
        <v>248</v>
      </c>
      <c r="B6" s="221" t="s">
        <v>249</v>
      </c>
      <c r="C6" s="330">
        <v>716</v>
      </c>
      <c r="D6" s="331">
        <v>625</v>
      </c>
      <c r="E6" s="328">
        <f>IF(C6&lt;&gt;0,IF((D6/C6-1)&lt;-30%,"",IF((D6/C6-1)&gt;30%,"",D6/C6-1)),"")</f>
        <v>-0.127</v>
      </c>
      <c r="F6" s="329" t="str">
        <f t="shared" si="0"/>
        <v>是</v>
      </c>
      <c r="G6" s="317" t="str">
        <f t="shared" si="1"/>
        <v>项</v>
      </c>
    </row>
    <row r="7" s="307" customFormat="1" ht="36" customHeight="1" spans="1:7">
      <c r="A7" s="198" t="s">
        <v>250</v>
      </c>
      <c r="B7" s="221" t="s">
        <v>251</v>
      </c>
      <c r="C7" s="330">
        <v>12</v>
      </c>
      <c r="D7" s="331">
        <v>61</v>
      </c>
      <c r="E7" s="328" t="str">
        <f t="shared" ref="E7:E70" si="2">IF(C7&lt;&gt;0,IF((D7/C7-1)&lt;-30%,"",IF((D7/C7-1)&gt;30%,"",D7/C7-1)),"")</f>
        <v/>
      </c>
      <c r="F7" s="329" t="str">
        <f t="shared" si="0"/>
        <v>是</v>
      </c>
      <c r="G7" s="317" t="str">
        <f t="shared" si="1"/>
        <v>项</v>
      </c>
    </row>
    <row r="8" s="307" customFormat="1" ht="36" customHeight="1" spans="1:7">
      <c r="A8" s="198" t="s">
        <v>252</v>
      </c>
      <c r="B8" s="221" t="s">
        <v>253</v>
      </c>
      <c r="C8" s="330"/>
      <c r="D8" s="330"/>
      <c r="E8" s="328" t="str">
        <f t="shared" si="2"/>
        <v/>
      </c>
      <c r="F8" s="329" t="str">
        <f t="shared" si="0"/>
        <v>否</v>
      </c>
      <c r="G8" s="317" t="str">
        <f t="shared" si="1"/>
        <v>项</v>
      </c>
    </row>
    <row r="9" s="307" customFormat="1" ht="36" customHeight="1" spans="1:7">
      <c r="A9" s="198" t="s">
        <v>254</v>
      </c>
      <c r="B9" s="221" t="s">
        <v>255</v>
      </c>
      <c r="C9" s="330">
        <v>26</v>
      </c>
      <c r="D9" s="331">
        <v>4</v>
      </c>
      <c r="E9" s="328" t="str">
        <f t="shared" si="2"/>
        <v/>
      </c>
      <c r="F9" s="329" t="str">
        <f t="shared" si="0"/>
        <v>是</v>
      </c>
      <c r="G9" s="317" t="str">
        <f t="shared" si="1"/>
        <v>项</v>
      </c>
    </row>
    <row r="10" s="307" customFormat="1" ht="36" customHeight="1" spans="1:7">
      <c r="A10" s="198" t="s">
        <v>256</v>
      </c>
      <c r="B10" s="221" t="s">
        <v>257</v>
      </c>
      <c r="C10" s="330"/>
      <c r="D10" s="330"/>
      <c r="E10" s="328" t="str">
        <f t="shared" si="2"/>
        <v/>
      </c>
      <c r="F10" s="329" t="str">
        <f t="shared" si="0"/>
        <v>否</v>
      </c>
      <c r="G10" s="317" t="str">
        <f t="shared" si="1"/>
        <v>项</v>
      </c>
    </row>
    <row r="11" s="307" customFormat="1" ht="36" customHeight="1" spans="1:7">
      <c r="A11" s="198" t="s">
        <v>258</v>
      </c>
      <c r="B11" s="221" t="s">
        <v>259</v>
      </c>
      <c r="C11" s="330"/>
      <c r="D11" s="330"/>
      <c r="E11" s="328" t="str">
        <f t="shared" si="2"/>
        <v/>
      </c>
      <c r="F11" s="329" t="str">
        <f t="shared" si="0"/>
        <v>否</v>
      </c>
      <c r="G11" s="317" t="str">
        <f t="shared" si="1"/>
        <v>项</v>
      </c>
    </row>
    <row r="12" s="307" customFormat="1" ht="36" customHeight="1" spans="1:7">
      <c r="A12" s="198" t="s">
        <v>260</v>
      </c>
      <c r="B12" s="221" t="s">
        <v>261</v>
      </c>
      <c r="C12" s="330"/>
      <c r="D12" s="330"/>
      <c r="E12" s="328" t="str">
        <f t="shared" si="2"/>
        <v/>
      </c>
      <c r="F12" s="329" t="str">
        <f t="shared" si="0"/>
        <v>否</v>
      </c>
      <c r="G12" s="317" t="str">
        <f t="shared" si="1"/>
        <v>项</v>
      </c>
    </row>
    <row r="13" s="307" customFormat="1" ht="36" customHeight="1" spans="1:7">
      <c r="A13" s="198" t="s">
        <v>262</v>
      </c>
      <c r="B13" s="221" t="s">
        <v>263</v>
      </c>
      <c r="C13" s="330">
        <v>41</v>
      </c>
      <c r="D13" s="331">
        <v>10</v>
      </c>
      <c r="E13" s="328" t="str">
        <f t="shared" si="2"/>
        <v/>
      </c>
      <c r="F13" s="329" t="str">
        <f t="shared" si="0"/>
        <v>是</v>
      </c>
      <c r="G13" s="317" t="str">
        <f t="shared" si="1"/>
        <v>项</v>
      </c>
    </row>
    <row r="14" s="307" customFormat="1" ht="36" customHeight="1" spans="1:7">
      <c r="A14" s="198" t="s">
        <v>264</v>
      </c>
      <c r="B14" s="221" t="s">
        <v>265</v>
      </c>
      <c r="C14" s="332"/>
      <c r="D14" s="330"/>
      <c r="E14" s="328" t="str">
        <f t="shared" si="2"/>
        <v/>
      </c>
      <c r="F14" s="329" t="str">
        <f t="shared" si="0"/>
        <v>否</v>
      </c>
      <c r="G14" s="317" t="str">
        <f t="shared" si="1"/>
        <v>项</v>
      </c>
    </row>
    <row r="15" s="307" customFormat="1" ht="36" customHeight="1" spans="1:7">
      <c r="A15" s="198" t="s">
        <v>266</v>
      </c>
      <c r="B15" s="221" t="s">
        <v>267</v>
      </c>
      <c r="C15" s="332"/>
      <c r="D15" s="330"/>
      <c r="E15" s="328" t="str">
        <f t="shared" si="2"/>
        <v/>
      </c>
      <c r="F15" s="329" t="str">
        <f t="shared" si="0"/>
        <v>否</v>
      </c>
      <c r="G15" s="317" t="str">
        <f t="shared" si="1"/>
        <v>项</v>
      </c>
    </row>
    <row r="16" s="307" customFormat="1" ht="36" customHeight="1" spans="1:7">
      <c r="A16" s="198" t="s">
        <v>268</v>
      </c>
      <c r="B16" s="221" t="s">
        <v>269</v>
      </c>
      <c r="C16" s="332"/>
      <c r="D16" s="330"/>
      <c r="E16" s="328" t="str">
        <f t="shared" si="2"/>
        <v/>
      </c>
      <c r="F16" s="329" t="str">
        <f t="shared" si="0"/>
        <v>否</v>
      </c>
      <c r="G16" s="317" t="str">
        <f t="shared" si="1"/>
        <v>项</v>
      </c>
    </row>
    <row r="17" ht="36" customHeight="1" spans="1:7">
      <c r="A17" s="198" t="s">
        <v>270</v>
      </c>
      <c r="B17" s="221" t="s">
        <v>271</v>
      </c>
      <c r="C17" s="330">
        <f>SUM(C18:C25)</f>
        <v>582</v>
      </c>
      <c r="D17" s="330">
        <f>SUM(D18:D25)</f>
        <v>598</v>
      </c>
      <c r="E17" s="328">
        <f t="shared" si="2"/>
        <v>0.027</v>
      </c>
      <c r="F17" s="329" t="str">
        <f t="shared" si="0"/>
        <v>是</v>
      </c>
      <c r="G17" s="317" t="str">
        <f t="shared" si="1"/>
        <v>款</v>
      </c>
    </row>
    <row r="18" s="307" customFormat="1" ht="36" customHeight="1" spans="1:7">
      <c r="A18" s="198" t="s">
        <v>272</v>
      </c>
      <c r="B18" s="221" t="s">
        <v>249</v>
      </c>
      <c r="C18" s="330">
        <v>541</v>
      </c>
      <c r="D18" s="331">
        <v>551</v>
      </c>
      <c r="E18" s="328">
        <f t="shared" si="2"/>
        <v>0.018</v>
      </c>
      <c r="F18" s="329" t="str">
        <f t="shared" si="0"/>
        <v>是</v>
      </c>
      <c r="G18" s="317" t="str">
        <f t="shared" si="1"/>
        <v>项</v>
      </c>
    </row>
    <row r="19" s="307" customFormat="1" ht="36" customHeight="1" spans="1:7">
      <c r="A19" s="198" t="s">
        <v>273</v>
      </c>
      <c r="B19" s="221" t="s">
        <v>251</v>
      </c>
      <c r="C19" s="330">
        <v>14</v>
      </c>
      <c r="D19" s="331">
        <v>35</v>
      </c>
      <c r="E19" s="328" t="str">
        <f t="shared" si="2"/>
        <v/>
      </c>
      <c r="F19" s="329" t="str">
        <f t="shared" si="0"/>
        <v>是</v>
      </c>
      <c r="G19" s="317" t="str">
        <f t="shared" si="1"/>
        <v>项</v>
      </c>
    </row>
    <row r="20" s="307" customFormat="1" ht="36" customHeight="1" spans="1:7">
      <c r="A20" s="198" t="s">
        <v>274</v>
      </c>
      <c r="B20" s="221" t="s">
        <v>253</v>
      </c>
      <c r="C20" s="330"/>
      <c r="D20" s="330"/>
      <c r="E20" s="328" t="str">
        <f t="shared" si="2"/>
        <v/>
      </c>
      <c r="F20" s="329" t="str">
        <f t="shared" si="0"/>
        <v>否</v>
      </c>
      <c r="G20" s="317" t="str">
        <f t="shared" si="1"/>
        <v>项</v>
      </c>
    </row>
    <row r="21" s="307" customFormat="1" ht="36" customHeight="1" spans="1:7">
      <c r="A21" s="198" t="s">
        <v>275</v>
      </c>
      <c r="B21" s="221" t="s">
        <v>276</v>
      </c>
      <c r="C21" s="330">
        <v>17</v>
      </c>
      <c r="D21" s="331">
        <v>2</v>
      </c>
      <c r="E21" s="328" t="str">
        <f t="shared" si="2"/>
        <v/>
      </c>
      <c r="F21" s="329" t="str">
        <f t="shared" si="0"/>
        <v>是</v>
      </c>
      <c r="G21" s="317" t="str">
        <f t="shared" si="1"/>
        <v>项</v>
      </c>
    </row>
    <row r="22" s="307" customFormat="1" ht="36" customHeight="1" spans="1:7">
      <c r="A22" s="198" t="s">
        <v>277</v>
      </c>
      <c r="B22" s="221" t="s">
        <v>278</v>
      </c>
      <c r="C22" s="330">
        <v>1</v>
      </c>
      <c r="D22" s="331">
        <v>4</v>
      </c>
      <c r="E22" s="328" t="str">
        <f t="shared" si="2"/>
        <v/>
      </c>
      <c r="F22" s="329" t="str">
        <f t="shared" si="0"/>
        <v>是</v>
      </c>
      <c r="G22" s="317" t="str">
        <f t="shared" si="1"/>
        <v>项</v>
      </c>
    </row>
    <row r="23" s="307" customFormat="1" ht="36" customHeight="1" spans="1:7">
      <c r="A23" s="198" t="s">
        <v>279</v>
      </c>
      <c r="B23" s="221" t="s">
        <v>280</v>
      </c>
      <c r="C23" s="330"/>
      <c r="D23" s="330"/>
      <c r="E23" s="328" t="str">
        <f t="shared" si="2"/>
        <v/>
      </c>
      <c r="F23" s="329" t="str">
        <f t="shared" si="0"/>
        <v>否</v>
      </c>
      <c r="G23" s="317" t="str">
        <f t="shared" si="1"/>
        <v>项</v>
      </c>
    </row>
    <row r="24" s="307" customFormat="1" ht="36" customHeight="1" spans="1:7">
      <c r="A24" s="198" t="s">
        <v>281</v>
      </c>
      <c r="B24" s="221" t="s">
        <v>267</v>
      </c>
      <c r="C24" s="330"/>
      <c r="D24" s="330"/>
      <c r="E24" s="328" t="str">
        <f t="shared" si="2"/>
        <v/>
      </c>
      <c r="F24" s="329" t="str">
        <f t="shared" si="0"/>
        <v>否</v>
      </c>
      <c r="G24" s="317" t="str">
        <f t="shared" si="1"/>
        <v>项</v>
      </c>
    </row>
    <row r="25" s="307" customFormat="1" ht="36" customHeight="1" spans="1:7">
      <c r="A25" s="198" t="s">
        <v>282</v>
      </c>
      <c r="B25" s="221" t="s">
        <v>283</v>
      </c>
      <c r="C25" s="330">
        <v>9</v>
      </c>
      <c r="D25" s="331">
        <v>6</v>
      </c>
      <c r="E25" s="328" t="str">
        <f t="shared" si="2"/>
        <v/>
      </c>
      <c r="F25" s="329" t="str">
        <f t="shared" si="0"/>
        <v>是</v>
      </c>
      <c r="G25" s="317" t="str">
        <f t="shared" si="1"/>
        <v>项</v>
      </c>
    </row>
    <row r="26" ht="36" customHeight="1" spans="1:7">
      <c r="A26" s="198" t="s">
        <v>284</v>
      </c>
      <c r="B26" s="221" t="s">
        <v>285</v>
      </c>
      <c r="C26" s="330">
        <f>SUM(C27:C36)</f>
        <v>3788</v>
      </c>
      <c r="D26" s="330">
        <f>SUM(D27:D36)</f>
        <v>8513</v>
      </c>
      <c r="E26" s="328" t="str">
        <f t="shared" si="2"/>
        <v/>
      </c>
      <c r="F26" s="329" t="str">
        <f t="shared" si="0"/>
        <v>是</v>
      </c>
      <c r="G26" s="317" t="str">
        <f t="shared" si="1"/>
        <v>款</v>
      </c>
    </row>
    <row r="27" s="307" customFormat="1" ht="36" customHeight="1" spans="1:7">
      <c r="A27" s="198" t="s">
        <v>286</v>
      </c>
      <c r="B27" s="221" t="s">
        <v>249</v>
      </c>
      <c r="C27" s="332">
        <v>2907</v>
      </c>
      <c r="D27" s="331">
        <v>3906</v>
      </c>
      <c r="E27" s="328" t="str">
        <f t="shared" si="2"/>
        <v/>
      </c>
      <c r="F27" s="329" t="str">
        <f t="shared" si="0"/>
        <v>是</v>
      </c>
      <c r="G27" s="317" t="str">
        <f t="shared" si="1"/>
        <v>项</v>
      </c>
    </row>
    <row r="28" s="307" customFormat="1" ht="36" customHeight="1" spans="1:7">
      <c r="A28" s="198" t="s">
        <v>287</v>
      </c>
      <c r="B28" s="221" t="s">
        <v>251</v>
      </c>
      <c r="C28" s="332">
        <v>97</v>
      </c>
      <c r="D28" s="331">
        <v>372</v>
      </c>
      <c r="E28" s="328" t="str">
        <f t="shared" si="2"/>
        <v/>
      </c>
      <c r="F28" s="329" t="str">
        <f t="shared" si="0"/>
        <v>是</v>
      </c>
      <c r="G28" s="317" t="str">
        <f t="shared" si="1"/>
        <v>项</v>
      </c>
    </row>
    <row r="29" s="307" customFormat="1" ht="36" customHeight="1" spans="1:7">
      <c r="A29" s="198" t="s">
        <v>288</v>
      </c>
      <c r="B29" s="221" t="s">
        <v>253</v>
      </c>
      <c r="C29" s="332"/>
      <c r="D29" s="330"/>
      <c r="E29" s="328" t="str">
        <f t="shared" si="2"/>
        <v/>
      </c>
      <c r="F29" s="329" t="str">
        <f t="shared" si="0"/>
        <v>否</v>
      </c>
      <c r="G29" s="317" t="str">
        <f t="shared" si="1"/>
        <v>项</v>
      </c>
    </row>
    <row r="30" s="307" customFormat="1" ht="36" customHeight="1" spans="1:7">
      <c r="A30" s="198" t="s">
        <v>289</v>
      </c>
      <c r="B30" s="221" t="s">
        <v>290</v>
      </c>
      <c r="C30" s="332"/>
      <c r="D30" s="330"/>
      <c r="E30" s="328" t="str">
        <f t="shared" si="2"/>
        <v/>
      </c>
      <c r="F30" s="329" t="str">
        <f t="shared" si="0"/>
        <v>否</v>
      </c>
      <c r="G30" s="317" t="str">
        <f t="shared" si="1"/>
        <v>项</v>
      </c>
    </row>
    <row r="31" s="307" customFormat="1" ht="36" customHeight="1" spans="1:7">
      <c r="A31" s="198" t="s">
        <v>291</v>
      </c>
      <c r="B31" s="221" t="s">
        <v>292</v>
      </c>
      <c r="C31" s="332"/>
      <c r="D31" s="330"/>
      <c r="E31" s="328" t="str">
        <f t="shared" si="2"/>
        <v/>
      </c>
      <c r="F31" s="329" t="str">
        <f t="shared" si="0"/>
        <v>否</v>
      </c>
      <c r="G31" s="317" t="str">
        <f t="shared" si="1"/>
        <v>项</v>
      </c>
    </row>
    <row r="32" s="307" customFormat="1" ht="36" customHeight="1" spans="1:7">
      <c r="A32" s="198" t="s">
        <v>293</v>
      </c>
      <c r="B32" s="221" t="s">
        <v>294</v>
      </c>
      <c r="C32" s="332"/>
      <c r="D32" s="330"/>
      <c r="E32" s="328" t="str">
        <f t="shared" si="2"/>
        <v/>
      </c>
      <c r="F32" s="329" t="str">
        <f t="shared" si="0"/>
        <v>否</v>
      </c>
      <c r="G32" s="317" t="str">
        <f t="shared" si="1"/>
        <v>项</v>
      </c>
    </row>
    <row r="33" s="307" customFormat="1" ht="36" customHeight="1" spans="1:7">
      <c r="A33" s="198" t="s">
        <v>295</v>
      </c>
      <c r="B33" s="221" t="s">
        <v>296</v>
      </c>
      <c r="C33" s="332"/>
      <c r="D33" s="330"/>
      <c r="E33" s="328" t="str">
        <f t="shared" si="2"/>
        <v/>
      </c>
      <c r="F33" s="329" t="str">
        <f t="shared" si="0"/>
        <v>否</v>
      </c>
      <c r="G33" s="317" t="str">
        <f t="shared" si="1"/>
        <v>项</v>
      </c>
    </row>
    <row r="34" s="307" customFormat="1" ht="36" customHeight="1" spans="1:7">
      <c r="A34" s="198" t="s">
        <v>297</v>
      </c>
      <c r="B34" s="221" t="s">
        <v>298</v>
      </c>
      <c r="C34" s="332"/>
      <c r="D34" s="330"/>
      <c r="E34" s="328" t="str">
        <f t="shared" si="2"/>
        <v/>
      </c>
      <c r="F34" s="329" t="str">
        <f t="shared" si="0"/>
        <v>否</v>
      </c>
      <c r="G34" s="317" t="str">
        <f t="shared" si="1"/>
        <v>项</v>
      </c>
    </row>
    <row r="35" s="307" customFormat="1" ht="36" customHeight="1" spans="1:7">
      <c r="A35" s="198" t="s">
        <v>299</v>
      </c>
      <c r="B35" s="221" t="s">
        <v>267</v>
      </c>
      <c r="C35" s="332">
        <v>784</v>
      </c>
      <c r="D35" s="331">
        <v>4235</v>
      </c>
      <c r="E35" s="328" t="str">
        <f t="shared" si="2"/>
        <v/>
      </c>
      <c r="F35" s="329" t="str">
        <f t="shared" si="0"/>
        <v>是</v>
      </c>
      <c r="G35" s="317" t="str">
        <f t="shared" si="1"/>
        <v>项</v>
      </c>
    </row>
    <row r="36" s="307" customFormat="1" ht="36" customHeight="1" spans="1:7">
      <c r="A36" s="333" t="s">
        <v>300</v>
      </c>
      <c r="B36" s="221" t="s">
        <v>301</v>
      </c>
      <c r="C36" s="201"/>
      <c r="D36" s="330"/>
      <c r="E36" s="328" t="str">
        <f t="shared" si="2"/>
        <v/>
      </c>
      <c r="F36" s="329" t="str">
        <f t="shared" si="0"/>
        <v>否</v>
      </c>
      <c r="G36" s="317" t="str">
        <f t="shared" si="1"/>
        <v>项</v>
      </c>
    </row>
    <row r="37" ht="36" customHeight="1" spans="1:7">
      <c r="A37" s="198" t="s">
        <v>302</v>
      </c>
      <c r="B37" s="221" t="s">
        <v>303</v>
      </c>
      <c r="C37" s="330">
        <f>SUM(C38:C47)</f>
        <v>1532</v>
      </c>
      <c r="D37" s="330">
        <f>SUM(D38:D47)</f>
        <v>1505</v>
      </c>
      <c r="E37" s="328">
        <f t="shared" si="2"/>
        <v>-0.018</v>
      </c>
      <c r="F37" s="329" t="str">
        <f t="shared" si="0"/>
        <v>是</v>
      </c>
      <c r="G37" s="317" t="str">
        <f t="shared" si="1"/>
        <v>款</v>
      </c>
    </row>
    <row r="38" s="307" customFormat="1" ht="36" customHeight="1" spans="1:7">
      <c r="A38" s="198" t="s">
        <v>304</v>
      </c>
      <c r="B38" s="221" t="s">
        <v>249</v>
      </c>
      <c r="C38" s="332">
        <v>417</v>
      </c>
      <c r="D38" s="331">
        <v>385</v>
      </c>
      <c r="E38" s="328">
        <f t="shared" si="2"/>
        <v>-0.077</v>
      </c>
      <c r="F38" s="329" t="str">
        <f t="shared" si="0"/>
        <v>是</v>
      </c>
      <c r="G38" s="317" t="str">
        <f t="shared" si="1"/>
        <v>项</v>
      </c>
    </row>
    <row r="39" s="307" customFormat="1" ht="36" customHeight="1" spans="1:7">
      <c r="A39" s="198" t="s">
        <v>305</v>
      </c>
      <c r="B39" s="221" t="s">
        <v>251</v>
      </c>
      <c r="C39" s="332">
        <v>1029</v>
      </c>
      <c r="D39" s="331">
        <v>1037</v>
      </c>
      <c r="E39" s="328">
        <f t="shared" si="2"/>
        <v>0.008</v>
      </c>
      <c r="F39" s="329" t="str">
        <f t="shared" si="0"/>
        <v>是</v>
      </c>
      <c r="G39" s="317" t="str">
        <f t="shared" si="1"/>
        <v>项</v>
      </c>
    </row>
    <row r="40" s="307" customFormat="1" ht="36" customHeight="1" spans="1:7">
      <c r="A40" s="198" t="s">
        <v>306</v>
      </c>
      <c r="B40" s="221" t="s">
        <v>253</v>
      </c>
      <c r="C40" s="332"/>
      <c r="D40" s="330"/>
      <c r="E40" s="328" t="str">
        <f t="shared" si="2"/>
        <v/>
      </c>
      <c r="F40" s="329" t="str">
        <f t="shared" si="0"/>
        <v>否</v>
      </c>
      <c r="G40" s="317" t="str">
        <f t="shared" si="1"/>
        <v>项</v>
      </c>
    </row>
    <row r="41" s="307" customFormat="1" ht="36" customHeight="1" spans="1:7">
      <c r="A41" s="198" t="s">
        <v>307</v>
      </c>
      <c r="B41" s="221" t="s">
        <v>308</v>
      </c>
      <c r="C41" s="332"/>
      <c r="D41" s="330"/>
      <c r="E41" s="328" t="str">
        <f t="shared" si="2"/>
        <v/>
      </c>
      <c r="F41" s="329" t="str">
        <f t="shared" si="0"/>
        <v>否</v>
      </c>
      <c r="G41" s="317" t="str">
        <f t="shared" si="1"/>
        <v>项</v>
      </c>
    </row>
    <row r="42" s="307" customFormat="1" ht="36" customHeight="1" spans="1:7">
      <c r="A42" s="198" t="s">
        <v>309</v>
      </c>
      <c r="B42" s="221" t="s">
        <v>310</v>
      </c>
      <c r="C42" s="332"/>
      <c r="D42" s="330"/>
      <c r="E42" s="328" t="str">
        <f t="shared" si="2"/>
        <v/>
      </c>
      <c r="F42" s="329" t="str">
        <f t="shared" si="0"/>
        <v>否</v>
      </c>
      <c r="G42" s="317" t="str">
        <f t="shared" si="1"/>
        <v>项</v>
      </c>
    </row>
    <row r="43" s="307" customFormat="1" ht="36" customHeight="1" spans="1:7">
      <c r="A43" s="198" t="s">
        <v>311</v>
      </c>
      <c r="B43" s="221" t="s">
        <v>312</v>
      </c>
      <c r="C43" s="332">
        <v>3</v>
      </c>
      <c r="D43" s="330"/>
      <c r="E43" s="328" t="str">
        <f t="shared" si="2"/>
        <v/>
      </c>
      <c r="F43" s="329" t="str">
        <f t="shared" si="0"/>
        <v>是</v>
      </c>
      <c r="G43" s="317" t="str">
        <f t="shared" si="1"/>
        <v>项</v>
      </c>
    </row>
    <row r="44" s="307" customFormat="1" ht="36" customHeight="1" spans="1:7">
      <c r="A44" s="198" t="s">
        <v>313</v>
      </c>
      <c r="B44" s="221" t="s">
        <v>314</v>
      </c>
      <c r="C44" s="332"/>
      <c r="D44" s="330"/>
      <c r="E44" s="328" t="str">
        <f t="shared" si="2"/>
        <v/>
      </c>
      <c r="F44" s="329" t="str">
        <f t="shared" si="0"/>
        <v>否</v>
      </c>
      <c r="G44" s="317" t="str">
        <f t="shared" si="1"/>
        <v>项</v>
      </c>
    </row>
    <row r="45" s="307" customFormat="1" ht="36" customHeight="1" spans="1:7">
      <c r="A45" s="198" t="s">
        <v>315</v>
      </c>
      <c r="B45" s="221" t="s">
        <v>316</v>
      </c>
      <c r="C45" s="332"/>
      <c r="D45" s="330"/>
      <c r="E45" s="328" t="str">
        <f t="shared" si="2"/>
        <v/>
      </c>
      <c r="F45" s="329" t="str">
        <f t="shared" si="0"/>
        <v>否</v>
      </c>
      <c r="G45" s="317" t="str">
        <f t="shared" si="1"/>
        <v>项</v>
      </c>
    </row>
    <row r="46" s="307" customFormat="1" ht="36" customHeight="1" spans="1:7">
      <c r="A46" s="198" t="s">
        <v>317</v>
      </c>
      <c r="B46" s="221" t="s">
        <v>267</v>
      </c>
      <c r="C46" s="332">
        <v>77</v>
      </c>
      <c r="D46" s="331">
        <v>81</v>
      </c>
      <c r="E46" s="328">
        <f t="shared" si="2"/>
        <v>0.052</v>
      </c>
      <c r="F46" s="329" t="str">
        <f t="shared" si="0"/>
        <v>是</v>
      </c>
      <c r="G46" s="317" t="str">
        <f t="shared" si="1"/>
        <v>项</v>
      </c>
    </row>
    <row r="47" s="307" customFormat="1" ht="36" customHeight="1" spans="1:7">
      <c r="A47" s="198" t="s">
        <v>318</v>
      </c>
      <c r="B47" s="221" t="s">
        <v>319</v>
      </c>
      <c r="C47" s="332">
        <v>6</v>
      </c>
      <c r="D47" s="331">
        <v>2</v>
      </c>
      <c r="E47" s="328" t="str">
        <f t="shared" si="2"/>
        <v/>
      </c>
      <c r="F47" s="329" t="str">
        <f t="shared" si="0"/>
        <v>是</v>
      </c>
      <c r="G47" s="317" t="str">
        <f t="shared" si="1"/>
        <v>项</v>
      </c>
    </row>
    <row r="48" ht="36" customHeight="1" spans="1:7">
      <c r="A48" s="198" t="s">
        <v>320</v>
      </c>
      <c r="B48" s="221" t="s">
        <v>321</v>
      </c>
      <c r="C48" s="330">
        <f>SUM(C49:C58)</f>
        <v>270</v>
      </c>
      <c r="D48" s="330">
        <f>SUM(D49:D58)</f>
        <v>239</v>
      </c>
      <c r="E48" s="328">
        <f t="shared" si="2"/>
        <v>-0.115</v>
      </c>
      <c r="F48" s="329" t="str">
        <f t="shared" si="0"/>
        <v>是</v>
      </c>
      <c r="G48" s="317" t="str">
        <f t="shared" si="1"/>
        <v>款</v>
      </c>
    </row>
    <row r="49" s="307" customFormat="1" ht="36" customHeight="1" spans="1:7">
      <c r="A49" s="198" t="s">
        <v>322</v>
      </c>
      <c r="B49" s="221" t="s">
        <v>249</v>
      </c>
      <c r="C49" s="332">
        <v>123</v>
      </c>
      <c r="D49" s="331">
        <v>115</v>
      </c>
      <c r="E49" s="328">
        <f t="shared" si="2"/>
        <v>-0.065</v>
      </c>
      <c r="F49" s="329" t="str">
        <f t="shared" si="0"/>
        <v>是</v>
      </c>
      <c r="G49" s="317" t="str">
        <f t="shared" si="1"/>
        <v>项</v>
      </c>
    </row>
    <row r="50" s="307" customFormat="1" ht="36" customHeight="1" spans="1:7">
      <c r="A50" s="198" t="s">
        <v>323</v>
      </c>
      <c r="B50" s="221" t="s">
        <v>251</v>
      </c>
      <c r="C50" s="332">
        <v>50</v>
      </c>
      <c r="D50" s="331">
        <v>60</v>
      </c>
      <c r="E50" s="328">
        <f t="shared" si="2"/>
        <v>0.2</v>
      </c>
      <c r="F50" s="329" t="str">
        <f t="shared" si="0"/>
        <v>是</v>
      </c>
      <c r="G50" s="317" t="str">
        <f t="shared" si="1"/>
        <v>项</v>
      </c>
    </row>
    <row r="51" s="307" customFormat="1" ht="36" customHeight="1" spans="1:7">
      <c r="A51" s="198" t="s">
        <v>324</v>
      </c>
      <c r="B51" s="221" t="s">
        <v>253</v>
      </c>
      <c r="C51" s="332"/>
      <c r="D51" s="330"/>
      <c r="E51" s="328" t="str">
        <f t="shared" si="2"/>
        <v/>
      </c>
      <c r="F51" s="329" t="str">
        <f t="shared" si="0"/>
        <v>否</v>
      </c>
      <c r="G51" s="317" t="str">
        <f t="shared" si="1"/>
        <v>项</v>
      </c>
    </row>
    <row r="52" s="307" customFormat="1" ht="36" customHeight="1" spans="1:7">
      <c r="A52" s="198" t="s">
        <v>325</v>
      </c>
      <c r="B52" s="221" t="s">
        <v>326</v>
      </c>
      <c r="C52" s="332"/>
      <c r="D52" s="330"/>
      <c r="E52" s="328" t="str">
        <f t="shared" si="2"/>
        <v/>
      </c>
      <c r="F52" s="329" t="str">
        <f t="shared" si="0"/>
        <v>否</v>
      </c>
      <c r="G52" s="317" t="str">
        <f t="shared" si="1"/>
        <v>项</v>
      </c>
    </row>
    <row r="53" s="307" customFormat="1" ht="36" customHeight="1" spans="1:7">
      <c r="A53" s="198" t="s">
        <v>327</v>
      </c>
      <c r="B53" s="221" t="s">
        <v>328</v>
      </c>
      <c r="C53" s="332"/>
      <c r="D53" s="330"/>
      <c r="E53" s="328" t="str">
        <f t="shared" si="2"/>
        <v/>
      </c>
      <c r="F53" s="329" t="str">
        <f t="shared" si="0"/>
        <v>否</v>
      </c>
      <c r="G53" s="317" t="str">
        <f t="shared" si="1"/>
        <v>项</v>
      </c>
    </row>
    <row r="54" s="307" customFormat="1" ht="36" customHeight="1" spans="1:7">
      <c r="A54" s="198" t="s">
        <v>329</v>
      </c>
      <c r="B54" s="221" t="s">
        <v>330</v>
      </c>
      <c r="C54" s="332"/>
      <c r="D54" s="330"/>
      <c r="E54" s="328" t="str">
        <f t="shared" si="2"/>
        <v/>
      </c>
      <c r="F54" s="329" t="str">
        <f t="shared" si="0"/>
        <v>否</v>
      </c>
      <c r="G54" s="317" t="str">
        <f t="shared" si="1"/>
        <v>项</v>
      </c>
    </row>
    <row r="55" s="307" customFormat="1" ht="36" customHeight="1" spans="1:7">
      <c r="A55" s="198" t="s">
        <v>331</v>
      </c>
      <c r="B55" s="221" t="s">
        <v>332</v>
      </c>
      <c r="C55" s="332">
        <v>39</v>
      </c>
      <c r="D55" s="330"/>
      <c r="E55" s="328" t="str">
        <f t="shared" si="2"/>
        <v/>
      </c>
      <c r="F55" s="329" t="str">
        <f t="shared" si="0"/>
        <v>是</v>
      </c>
      <c r="G55" s="317" t="str">
        <f t="shared" si="1"/>
        <v>项</v>
      </c>
    </row>
    <row r="56" s="307" customFormat="1" ht="36" customHeight="1" spans="1:7">
      <c r="A56" s="198" t="s">
        <v>333</v>
      </c>
      <c r="B56" s="221" t="s">
        <v>334</v>
      </c>
      <c r="C56" s="332"/>
      <c r="D56" s="330"/>
      <c r="E56" s="328" t="str">
        <f t="shared" si="2"/>
        <v/>
      </c>
      <c r="F56" s="329" t="str">
        <f t="shared" si="0"/>
        <v>否</v>
      </c>
      <c r="G56" s="317" t="str">
        <f t="shared" si="1"/>
        <v>项</v>
      </c>
    </row>
    <row r="57" s="307" customFormat="1" ht="36" customHeight="1" spans="1:7">
      <c r="A57" s="198" t="s">
        <v>335</v>
      </c>
      <c r="B57" s="221" t="s">
        <v>267</v>
      </c>
      <c r="C57" s="332">
        <v>58</v>
      </c>
      <c r="D57" s="331">
        <v>64</v>
      </c>
      <c r="E57" s="328">
        <f t="shared" si="2"/>
        <v>0.103</v>
      </c>
      <c r="F57" s="329" t="str">
        <f t="shared" si="0"/>
        <v>是</v>
      </c>
      <c r="G57" s="317" t="str">
        <f t="shared" si="1"/>
        <v>项</v>
      </c>
    </row>
    <row r="58" s="307" customFormat="1" ht="36" customHeight="1" spans="1:7">
      <c r="A58" s="198" t="s">
        <v>336</v>
      </c>
      <c r="B58" s="221" t="s">
        <v>337</v>
      </c>
      <c r="C58" s="332"/>
      <c r="D58" s="330"/>
      <c r="E58" s="328" t="str">
        <f t="shared" si="2"/>
        <v/>
      </c>
      <c r="F58" s="329" t="str">
        <f t="shared" si="0"/>
        <v>否</v>
      </c>
      <c r="G58" s="317" t="str">
        <f t="shared" si="1"/>
        <v>项</v>
      </c>
    </row>
    <row r="59" ht="36" customHeight="1" spans="1:7">
      <c r="A59" s="198" t="s">
        <v>338</v>
      </c>
      <c r="B59" s="221" t="s">
        <v>339</v>
      </c>
      <c r="C59" s="330">
        <f>SUM(C60:C69)</f>
        <v>859</v>
      </c>
      <c r="D59" s="330">
        <f>SUM(D60:D69)</f>
        <v>730</v>
      </c>
      <c r="E59" s="328">
        <f t="shared" si="2"/>
        <v>-0.15</v>
      </c>
      <c r="F59" s="329" t="str">
        <f t="shared" si="0"/>
        <v>是</v>
      </c>
      <c r="G59" s="317" t="str">
        <f t="shared" si="1"/>
        <v>款</v>
      </c>
    </row>
    <row r="60" s="307" customFormat="1" ht="36" customHeight="1" spans="1:7">
      <c r="A60" s="198" t="s">
        <v>340</v>
      </c>
      <c r="B60" s="221" t="s">
        <v>249</v>
      </c>
      <c r="C60" s="332">
        <v>433</v>
      </c>
      <c r="D60" s="331">
        <v>452</v>
      </c>
      <c r="E60" s="328">
        <f t="shared" si="2"/>
        <v>0.044</v>
      </c>
      <c r="F60" s="329" t="str">
        <f t="shared" si="0"/>
        <v>是</v>
      </c>
      <c r="G60" s="317" t="str">
        <f t="shared" si="1"/>
        <v>项</v>
      </c>
    </row>
    <row r="61" s="307" customFormat="1" ht="36" customHeight="1" spans="1:7">
      <c r="A61" s="198" t="s">
        <v>341</v>
      </c>
      <c r="B61" s="221" t="s">
        <v>251</v>
      </c>
      <c r="C61" s="332">
        <v>99</v>
      </c>
      <c r="D61" s="331">
        <v>47</v>
      </c>
      <c r="E61" s="328" t="str">
        <f t="shared" si="2"/>
        <v/>
      </c>
      <c r="F61" s="329" t="str">
        <f t="shared" si="0"/>
        <v>是</v>
      </c>
      <c r="G61" s="317" t="str">
        <f t="shared" si="1"/>
        <v>项</v>
      </c>
    </row>
    <row r="62" s="307" customFormat="1" ht="36" customHeight="1" spans="1:7">
      <c r="A62" s="198" t="s">
        <v>342</v>
      </c>
      <c r="B62" s="221" t="s">
        <v>253</v>
      </c>
      <c r="C62" s="332"/>
      <c r="D62" s="330"/>
      <c r="E62" s="328" t="str">
        <f t="shared" si="2"/>
        <v/>
      </c>
      <c r="F62" s="329" t="str">
        <f t="shared" si="0"/>
        <v>否</v>
      </c>
      <c r="G62" s="317" t="str">
        <f t="shared" si="1"/>
        <v>项</v>
      </c>
    </row>
    <row r="63" s="307" customFormat="1" ht="36" customHeight="1" spans="1:7">
      <c r="A63" s="198" t="s">
        <v>343</v>
      </c>
      <c r="B63" s="221" t="s">
        <v>344</v>
      </c>
      <c r="C63" s="332"/>
      <c r="D63" s="331">
        <v>15</v>
      </c>
      <c r="E63" s="328" t="str">
        <f t="shared" si="2"/>
        <v/>
      </c>
      <c r="F63" s="329" t="str">
        <f t="shared" si="0"/>
        <v>是</v>
      </c>
      <c r="G63" s="317" t="str">
        <f t="shared" si="1"/>
        <v>项</v>
      </c>
    </row>
    <row r="64" s="307" customFormat="1" ht="36" customHeight="1" spans="1:7">
      <c r="A64" s="198" t="s">
        <v>345</v>
      </c>
      <c r="B64" s="221" t="s">
        <v>346</v>
      </c>
      <c r="C64" s="332"/>
      <c r="D64" s="331">
        <v>4</v>
      </c>
      <c r="E64" s="328" t="str">
        <f t="shared" si="2"/>
        <v/>
      </c>
      <c r="F64" s="329" t="str">
        <f t="shared" si="0"/>
        <v>是</v>
      </c>
      <c r="G64" s="317" t="str">
        <f t="shared" si="1"/>
        <v>项</v>
      </c>
    </row>
    <row r="65" s="307" customFormat="1" ht="36" customHeight="1" spans="1:7">
      <c r="A65" s="198" t="s">
        <v>347</v>
      </c>
      <c r="B65" s="221" t="s">
        <v>348</v>
      </c>
      <c r="C65" s="332"/>
      <c r="D65" s="330"/>
      <c r="E65" s="328" t="str">
        <f t="shared" si="2"/>
        <v/>
      </c>
      <c r="F65" s="329" t="str">
        <f t="shared" si="0"/>
        <v>否</v>
      </c>
      <c r="G65" s="317" t="str">
        <f t="shared" si="1"/>
        <v>项</v>
      </c>
    </row>
    <row r="66" s="307" customFormat="1" ht="36" customHeight="1" spans="1:7">
      <c r="A66" s="198" t="s">
        <v>349</v>
      </c>
      <c r="B66" s="221" t="s">
        <v>350</v>
      </c>
      <c r="C66" s="332"/>
      <c r="D66" s="330"/>
      <c r="E66" s="328" t="str">
        <f t="shared" si="2"/>
        <v/>
      </c>
      <c r="F66" s="329" t="str">
        <f t="shared" si="0"/>
        <v>否</v>
      </c>
      <c r="G66" s="317" t="str">
        <f t="shared" si="1"/>
        <v>项</v>
      </c>
    </row>
    <row r="67" s="307" customFormat="1" ht="36" customHeight="1" spans="1:7">
      <c r="A67" s="198" t="s">
        <v>351</v>
      </c>
      <c r="B67" s="221" t="s">
        <v>352</v>
      </c>
      <c r="C67" s="332">
        <v>26</v>
      </c>
      <c r="D67" s="331">
        <v>20</v>
      </c>
      <c r="E67" s="328">
        <f t="shared" si="2"/>
        <v>-0.231</v>
      </c>
      <c r="F67" s="329" t="str">
        <f t="shared" si="0"/>
        <v>是</v>
      </c>
      <c r="G67" s="317" t="str">
        <f t="shared" si="1"/>
        <v>项</v>
      </c>
    </row>
    <row r="68" s="307" customFormat="1" ht="36" customHeight="1" spans="1:7">
      <c r="A68" s="198" t="s">
        <v>353</v>
      </c>
      <c r="B68" s="221" t="s">
        <v>267</v>
      </c>
      <c r="C68" s="332">
        <v>301</v>
      </c>
      <c r="D68" s="331">
        <v>192</v>
      </c>
      <c r="E68" s="328" t="str">
        <f t="shared" si="2"/>
        <v/>
      </c>
      <c r="F68" s="329" t="str">
        <f t="shared" ref="F68:F131" si="3">IF(LEN(A68)=3,"是",IF(B68&lt;&gt;"",IF(SUM(C68:D68)&lt;&gt;0,"是","否"),"是"))</f>
        <v>是</v>
      </c>
      <c r="G68" s="317" t="str">
        <f t="shared" ref="G68:G131" si="4">IF(LEN(A68)=3,"类",IF(LEN(A68)=5,"款","项"))</f>
        <v>项</v>
      </c>
    </row>
    <row r="69" s="307" customFormat="1" ht="36" customHeight="1" spans="1:7">
      <c r="A69" s="198" t="s">
        <v>354</v>
      </c>
      <c r="B69" s="221" t="s">
        <v>355</v>
      </c>
      <c r="C69" s="201">
        <v>0</v>
      </c>
      <c r="D69" s="330"/>
      <c r="E69" s="328" t="str">
        <f t="shared" si="2"/>
        <v/>
      </c>
      <c r="F69" s="329" t="str">
        <f t="shared" si="3"/>
        <v>否</v>
      </c>
      <c r="G69" s="317" t="str">
        <f t="shared" si="4"/>
        <v>项</v>
      </c>
    </row>
    <row r="70" ht="36" customHeight="1" spans="1:7">
      <c r="A70" s="198" t="s">
        <v>356</v>
      </c>
      <c r="B70" s="221" t="s">
        <v>357</v>
      </c>
      <c r="C70" s="330">
        <f>SUM(C71:C82)</f>
        <v>-168</v>
      </c>
      <c r="D70" s="330"/>
      <c r="E70" s="328" t="str">
        <f t="shared" si="2"/>
        <v/>
      </c>
      <c r="F70" s="329" t="str">
        <f t="shared" si="3"/>
        <v>是</v>
      </c>
      <c r="G70" s="317" t="str">
        <f t="shared" si="4"/>
        <v>款</v>
      </c>
    </row>
    <row r="71" s="307" customFormat="1" ht="36" customHeight="1" spans="1:7">
      <c r="A71" s="198" t="s">
        <v>358</v>
      </c>
      <c r="B71" s="221" t="s">
        <v>249</v>
      </c>
      <c r="C71" s="330"/>
      <c r="D71" s="330"/>
      <c r="E71" s="328" t="str">
        <f t="shared" ref="E71:E134" si="5">IF(C71&lt;&gt;0,IF((D71/C71-1)&lt;-30%,"",IF((D71/C71-1)&gt;30%,"",D71/C71-1)),"")</f>
        <v/>
      </c>
      <c r="F71" s="329" t="str">
        <f t="shared" si="3"/>
        <v>否</v>
      </c>
      <c r="G71" s="317" t="str">
        <f t="shared" si="4"/>
        <v>项</v>
      </c>
    </row>
    <row r="72" s="307" customFormat="1" ht="36" customHeight="1" spans="1:7">
      <c r="A72" s="198" t="s">
        <v>359</v>
      </c>
      <c r="B72" s="221" t="s">
        <v>251</v>
      </c>
      <c r="C72" s="330"/>
      <c r="D72" s="330"/>
      <c r="E72" s="328" t="str">
        <f t="shared" si="5"/>
        <v/>
      </c>
      <c r="F72" s="329" t="str">
        <f t="shared" si="3"/>
        <v>否</v>
      </c>
      <c r="G72" s="317" t="str">
        <f t="shared" si="4"/>
        <v>项</v>
      </c>
    </row>
    <row r="73" s="307" customFormat="1" ht="36" customHeight="1" spans="1:7">
      <c r="A73" s="198" t="s">
        <v>360</v>
      </c>
      <c r="B73" s="221" t="s">
        <v>253</v>
      </c>
      <c r="C73" s="330"/>
      <c r="D73" s="330"/>
      <c r="E73" s="328" t="str">
        <f t="shared" si="5"/>
        <v/>
      </c>
      <c r="F73" s="329" t="str">
        <f t="shared" si="3"/>
        <v>否</v>
      </c>
      <c r="G73" s="317" t="str">
        <f t="shared" si="4"/>
        <v>项</v>
      </c>
    </row>
    <row r="74" s="307" customFormat="1" ht="36" customHeight="1" spans="1:7">
      <c r="A74" s="198" t="s">
        <v>361</v>
      </c>
      <c r="B74" s="176" t="s">
        <v>362</v>
      </c>
      <c r="C74" s="330"/>
      <c r="D74" s="330"/>
      <c r="E74" s="328" t="str">
        <f t="shared" si="5"/>
        <v/>
      </c>
      <c r="F74" s="329" t="str">
        <f t="shared" si="3"/>
        <v>否</v>
      </c>
      <c r="G74" s="317" t="str">
        <f t="shared" si="4"/>
        <v>项</v>
      </c>
    </row>
    <row r="75" s="307" customFormat="1" ht="36" customHeight="1" spans="1:7">
      <c r="A75" s="198" t="s">
        <v>363</v>
      </c>
      <c r="B75" s="176" t="s">
        <v>364</v>
      </c>
      <c r="C75" s="330"/>
      <c r="D75" s="330"/>
      <c r="E75" s="328" t="str">
        <f t="shared" si="5"/>
        <v/>
      </c>
      <c r="F75" s="329" t="str">
        <f t="shared" si="3"/>
        <v>否</v>
      </c>
      <c r="G75" s="317" t="str">
        <f t="shared" si="4"/>
        <v>项</v>
      </c>
    </row>
    <row r="76" s="307" customFormat="1" ht="36" customHeight="1" spans="1:7">
      <c r="A76" s="198" t="s">
        <v>365</v>
      </c>
      <c r="B76" s="176" t="s">
        <v>366</v>
      </c>
      <c r="C76" s="330"/>
      <c r="D76" s="330"/>
      <c r="E76" s="328" t="str">
        <f t="shared" si="5"/>
        <v/>
      </c>
      <c r="F76" s="329" t="str">
        <f t="shared" si="3"/>
        <v>否</v>
      </c>
      <c r="G76" s="317" t="str">
        <f t="shared" si="4"/>
        <v>项</v>
      </c>
    </row>
    <row r="77" s="307" customFormat="1" ht="36" customHeight="1" spans="1:7">
      <c r="A77" s="198" t="s">
        <v>367</v>
      </c>
      <c r="B77" s="176" t="s">
        <v>368</v>
      </c>
      <c r="C77" s="330"/>
      <c r="D77" s="330"/>
      <c r="E77" s="328" t="str">
        <f t="shared" si="5"/>
        <v/>
      </c>
      <c r="F77" s="329" t="str">
        <f t="shared" si="3"/>
        <v>否</v>
      </c>
      <c r="G77" s="317" t="str">
        <f t="shared" si="4"/>
        <v>项</v>
      </c>
    </row>
    <row r="78" s="307" customFormat="1" ht="36" customHeight="1" spans="1:7">
      <c r="A78" s="198" t="s">
        <v>369</v>
      </c>
      <c r="B78" s="176" t="s">
        <v>370</v>
      </c>
      <c r="C78" s="330"/>
      <c r="D78" s="330"/>
      <c r="E78" s="328" t="str">
        <f t="shared" si="5"/>
        <v/>
      </c>
      <c r="F78" s="329" t="str">
        <f t="shared" si="3"/>
        <v>否</v>
      </c>
      <c r="G78" s="317" t="str">
        <f t="shared" si="4"/>
        <v>项</v>
      </c>
    </row>
    <row r="79" s="307" customFormat="1" ht="36" customHeight="1" spans="1:7">
      <c r="A79" s="198" t="s">
        <v>371</v>
      </c>
      <c r="B79" s="221" t="s">
        <v>350</v>
      </c>
      <c r="C79" s="330"/>
      <c r="D79" s="330"/>
      <c r="E79" s="328" t="str">
        <f t="shared" si="5"/>
        <v/>
      </c>
      <c r="F79" s="329" t="str">
        <f t="shared" si="3"/>
        <v>否</v>
      </c>
      <c r="G79" s="317" t="str">
        <f t="shared" si="4"/>
        <v>项</v>
      </c>
    </row>
    <row r="80" s="307" customFormat="1" ht="36" customHeight="1" spans="1:7">
      <c r="A80" s="334">
        <v>2010710</v>
      </c>
      <c r="B80" s="221" t="s">
        <v>372</v>
      </c>
      <c r="C80" s="332">
        <v>-168</v>
      </c>
      <c r="D80" s="330"/>
      <c r="E80" s="328" t="str">
        <f t="shared" si="5"/>
        <v/>
      </c>
      <c r="F80" s="329" t="str">
        <f t="shared" si="3"/>
        <v>是</v>
      </c>
      <c r="G80" s="317" t="str">
        <f t="shared" si="4"/>
        <v>项</v>
      </c>
    </row>
    <row r="81" s="307" customFormat="1" ht="36" customHeight="1" spans="1:7">
      <c r="A81" s="198" t="s">
        <v>373</v>
      </c>
      <c r="B81" s="221" t="s">
        <v>267</v>
      </c>
      <c r="C81" s="330"/>
      <c r="D81" s="330"/>
      <c r="E81" s="328" t="str">
        <f t="shared" si="5"/>
        <v/>
      </c>
      <c r="F81" s="329" t="str">
        <f t="shared" si="3"/>
        <v>否</v>
      </c>
      <c r="G81" s="317" t="str">
        <f t="shared" si="4"/>
        <v>项</v>
      </c>
    </row>
    <row r="82" s="307" customFormat="1" ht="36" customHeight="1" spans="1:7">
      <c r="A82" s="198" t="s">
        <v>374</v>
      </c>
      <c r="B82" s="221" t="s">
        <v>375</v>
      </c>
      <c r="C82" s="330"/>
      <c r="D82" s="330"/>
      <c r="E82" s="328" t="str">
        <f t="shared" si="5"/>
        <v/>
      </c>
      <c r="F82" s="329" t="str">
        <f t="shared" si="3"/>
        <v>否</v>
      </c>
      <c r="G82" s="317" t="str">
        <f t="shared" si="4"/>
        <v>项</v>
      </c>
    </row>
    <row r="83" ht="36" customHeight="1" spans="1:7">
      <c r="A83" s="198" t="s">
        <v>376</v>
      </c>
      <c r="B83" s="221" t="s">
        <v>377</v>
      </c>
      <c r="C83" s="330">
        <f>SUM(C84:C91)</f>
        <v>95</v>
      </c>
      <c r="D83" s="330">
        <f>SUM(D84:D91)</f>
        <v>108</v>
      </c>
      <c r="E83" s="328">
        <f t="shared" si="5"/>
        <v>0.137</v>
      </c>
      <c r="F83" s="329" t="str">
        <f t="shared" si="3"/>
        <v>是</v>
      </c>
      <c r="G83" s="317" t="str">
        <f t="shared" si="4"/>
        <v>款</v>
      </c>
    </row>
    <row r="84" s="307" customFormat="1" ht="36" customHeight="1" spans="1:7">
      <c r="A84" s="198" t="s">
        <v>378</v>
      </c>
      <c r="B84" s="221" t="s">
        <v>249</v>
      </c>
      <c r="C84" s="330">
        <v>0</v>
      </c>
      <c r="D84" s="330"/>
      <c r="E84" s="328" t="str">
        <f t="shared" si="5"/>
        <v/>
      </c>
      <c r="F84" s="329" t="str">
        <f t="shared" si="3"/>
        <v>否</v>
      </c>
      <c r="G84" s="317" t="str">
        <f t="shared" si="4"/>
        <v>项</v>
      </c>
    </row>
    <row r="85" s="307" customFormat="1" ht="36" customHeight="1" spans="1:7">
      <c r="A85" s="198" t="s">
        <v>379</v>
      </c>
      <c r="B85" s="221" t="s">
        <v>251</v>
      </c>
      <c r="C85" s="332"/>
      <c r="D85" s="331">
        <v>20</v>
      </c>
      <c r="E85" s="328" t="str">
        <f t="shared" si="5"/>
        <v/>
      </c>
      <c r="F85" s="329" t="str">
        <f t="shared" si="3"/>
        <v>是</v>
      </c>
      <c r="G85" s="317" t="str">
        <f t="shared" si="4"/>
        <v>项</v>
      </c>
    </row>
    <row r="86" s="307" customFormat="1" ht="36" customHeight="1" spans="1:7">
      <c r="A86" s="198" t="s">
        <v>380</v>
      </c>
      <c r="B86" s="221" t="s">
        <v>253</v>
      </c>
      <c r="C86" s="332"/>
      <c r="D86" s="330"/>
      <c r="E86" s="328" t="str">
        <f t="shared" si="5"/>
        <v/>
      </c>
      <c r="F86" s="329" t="str">
        <f t="shared" si="3"/>
        <v>否</v>
      </c>
      <c r="G86" s="317" t="str">
        <f t="shared" si="4"/>
        <v>项</v>
      </c>
    </row>
    <row r="87" s="307" customFormat="1" ht="36" customHeight="1" spans="1:7">
      <c r="A87" s="198" t="s">
        <v>381</v>
      </c>
      <c r="B87" s="221" t="s">
        <v>382</v>
      </c>
      <c r="C87" s="332">
        <v>50</v>
      </c>
      <c r="D87" s="331">
        <v>40</v>
      </c>
      <c r="E87" s="328">
        <f t="shared" si="5"/>
        <v>-0.2</v>
      </c>
      <c r="F87" s="329" t="str">
        <f t="shared" si="3"/>
        <v>是</v>
      </c>
      <c r="G87" s="317" t="str">
        <f t="shared" si="4"/>
        <v>项</v>
      </c>
    </row>
    <row r="88" s="307" customFormat="1" ht="36" customHeight="1" spans="1:7">
      <c r="A88" s="198" t="s">
        <v>383</v>
      </c>
      <c r="B88" s="221" t="s">
        <v>384</v>
      </c>
      <c r="C88" s="332"/>
      <c r="D88" s="330"/>
      <c r="E88" s="328" t="str">
        <f t="shared" si="5"/>
        <v/>
      </c>
      <c r="F88" s="329" t="str">
        <f t="shared" si="3"/>
        <v>否</v>
      </c>
      <c r="G88" s="317" t="str">
        <f t="shared" si="4"/>
        <v>项</v>
      </c>
    </row>
    <row r="89" s="307" customFormat="1" ht="36" customHeight="1" spans="1:7">
      <c r="A89" s="198" t="s">
        <v>385</v>
      </c>
      <c r="B89" s="221" t="s">
        <v>350</v>
      </c>
      <c r="C89" s="332"/>
      <c r="D89" s="330"/>
      <c r="E89" s="328" t="str">
        <f t="shared" si="5"/>
        <v/>
      </c>
      <c r="F89" s="329" t="str">
        <f t="shared" si="3"/>
        <v>否</v>
      </c>
      <c r="G89" s="317" t="str">
        <f t="shared" si="4"/>
        <v>项</v>
      </c>
    </row>
    <row r="90" s="307" customFormat="1" ht="36" customHeight="1" spans="1:7">
      <c r="A90" s="198" t="s">
        <v>386</v>
      </c>
      <c r="B90" s="221" t="s">
        <v>267</v>
      </c>
      <c r="C90" s="332">
        <v>45</v>
      </c>
      <c r="D90" s="331">
        <v>48</v>
      </c>
      <c r="E90" s="328">
        <f t="shared" si="5"/>
        <v>0.067</v>
      </c>
      <c r="F90" s="329" t="str">
        <f t="shared" si="3"/>
        <v>是</v>
      </c>
      <c r="G90" s="317" t="str">
        <f t="shared" si="4"/>
        <v>项</v>
      </c>
    </row>
    <row r="91" s="307" customFormat="1" ht="36" customHeight="1" spans="1:7">
      <c r="A91" s="198" t="s">
        <v>387</v>
      </c>
      <c r="B91" s="221" t="s">
        <v>388</v>
      </c>
      <c r="C91" s="330">
        <v>0</v>
      </c>
      <c r="D91" s="330"/>
      <c r="E91" s="328" t="str">
        <f t="shared" si="5"/>
        <v/>
      </c>
      <c r="F91" s="329" t="str">
        <f t="shared" si="3"/>
        <v>否</v>
      </c>
      <c r="G91" s="317" t="str">
        <f t="shared" si="4"/>
        <v>项</v>
      </c>
    </row>
    <row r="92" ht="36" customHeight="1" spans="1:7">
      <c r="A92" s="198" t="s">
        <v>389</v>
      </c>
      <c r="B92" s="221" t="s">
        <v>390</v>
      </c>
      <c r="C92" s="330">
        <f>SUM(C93:C104)</f>
        <v>0</v>
      </c>
      <c r="D92" s="330">
        <f>SUM(D93:D104)</f>
        <v>0</v>
      </c>
      <c r="E92" s="328" t="str">
        <f t="shared" si="5"/>
        <v/>
      </c>
      <c r="F92" s="329" t="str">
        <f t="shared" si="3"/>
        <v>否</v>
      </c>
      <c r="G92" s="317" t="str">
        <f t="shared" si="4"/>
        <v>款</v>
      </c>
    </row>
    <row r="93" s="307" customFormat="1" ht="36" customHeight="1" spans="1:7">
      <c r="A93" s="198" t="s">
        <v>391</v>
      </c>
      <c r="B93" s="221" t="s">
        <v>249</v>
      </c>
      <c r="C93" s="330"/>
      <c r="D93" s="330"/>
      <c r="E93" s="328" t="str">
        <f t="shared" si="5"/>
        <v/>
      </c>
      <c r="F93" s="329" t="str">
        <f t="shared" si="3"/>
        <v>否</v>
      </c>
      <c r="G93" s="317" t="str">
        <f t="shared" si="4"/>
        <v>项</v>
      </c>
    </row>
    <row r="94" s="307" customFormat="1" ht="36" customHeight="1" spans="1:7">
      <c r="A94" s="198" t="s">
        <v>392</v>
      </c>
      <c r="B94" s="221" t="s">
        <v>251</v>
      </c>
      <c r="C94" s="330"/>
      <c r="D94" s="330"/>
      <c r="E94" s="328" t="str">
        <f t="shared" si="5"/>
        <v/>
      </c>
      <c r="F94" s="329" t="str">
        <f t="shared" si="3"/>
        <v>否</v>
      </c>
      <c r="G94" s="317" t="str">
        <f t="shared" si="4"/>
        <v>项</v>
      </c>
    </row>
    <row r="95" s="307" customFormat="1" ht="36" customHeight="1" spans="1:7">
      <c r="A95" s="198" t="s">
        <v>393</v>
      </c>
      <c r="B95" s="221" t="s">
        <v>253</v>
      </c>
      <c r="C95" s="330"/>
      <c r="D95" s="330"/>
      <c r="E95" s="328" t="str">
        <f t="shared" si="5"/>
        <v/>
      </c>
      <c r="F95" s="329" t="str">
        <f t="shared" si="3"/>
        <v>否</v>
      </c>
      <c r="G95" s="317" t="str">
        <f t="shared" si="4"/>
        <v>项</v>
      </c>
    </row>
    <row r="96" s="307" customFormat="1" ht="36" customHeight="1" spans="1:7">
      <c r="A96" s="198" t="s">
        <v>394</v>
      </c>
      <c r="B96" s="221" t="s">
        <v>395</v>
      </c>
      <c r="C96" s="330"/>
      <c r="D96" s="330"/>
      <c r="E96" s="328" t="str">
        <f t="shared" si="5"/>
        <v/>
      </c>
      <c r="F96" s="329" t="str">
        <f t="shared" si="3"/>
        <v>否</v>
      </c>
      <c r="G96" s="317" t="str">
        <f t="shared" si="4"/>
        <v>项</v>
      </c>
    </row>
    <row r="97" s="307" customFormat="1" ht="36" customHeight="1" spans="1:7">
      <c r="A97" s="198" t="s">
        <v>396</v>
      </c>
      <c r="B97" s="221" t="s">
        <v>397</v>
      </c>
      <c r="C97" s="330"/>
      <c r="D97" s="330"/>
      <c r="E97" s="328" t="str">
        <f t="shared" si="5"/>
        <v/>
      </c>
      <c r="F97" s="329" t="str">
        <f t="shared" si="3"/>
        <v>否</v>
      </c>
      <c r="G97" s="317" t="str">
        <f t="shared" si="4"/>
        <v>项</v>
      </c>
    </row>
    <row r="98" s="307" customFormat="1" ht="36" customHeight="1" spans="1:7">
      <c r="A98" s="198" t="s">
        <v>398</v>
      </c>
      <c r="B98" s="221" t="s">
        <v>350</v>
      </c>
      <c r="C98" s="330"/>
      <c r="D98" s="330"/>
      <c r="E98" s="328" t="str">
        <f t="shared" si="5"/>
        <v/>
      </c>
      <c r="F98" s="329" t="str">
        <f t="shared" si="3"/>
        <v>否</v>
      </c>
      <c r="G98" s="317" t="str">
        <f t="shared" si="4"/>
        <v>项</v>
      </c>
    </row>
    <row r="99" s="307" customFormat="1" ht="36" customHeight="1" spans="1:7">
      <c r="A99" s="198" t="s">
        <v>399</v>
      </c>
      <c r="B99" s="221" t="s">
        <v>400</v>
      </c>
      <c r="C99" s="330"/>
      <c r="D99" s="330"/>
      <c r="E99" s="328" t="str">
        <f t="shared" si="5"/>
        <v/>
      </c>
      <c r="F99" s="329" t="str">
        <f t="shared" si="3"/>
        <v>否</v>
      </c>
      <c r="G99" s="317" t="str">
        <f t="shared" si="4"/>
        <v>项</v>
      </c>
    </row>
    <row r="100" s="307" customFormat="1" ht="36" customHeight="1" spans="1:7">
      <c r="A100" s="198" t="s">
        <v>401</v>
      </c>
      <c r="B100" s="221" t="s">
        <v>402</v>
      </c>
      <c r="C100" s="330"/>
      <c r="D100" s="330"/>
      <c r="E100" s="328" t="str">
        <f t="shared" si="5"/>
        <v/>
      </c>
      <c r="F100" s="329" t="str">
        <f t="shared" si="3"/>
        <v>否</v>
      </c>
      <c r="G100" s="317" t="str">
        <f t="shared" si="4"/>
        <v>项</v>
      </c>
    </row>
    <row r="101" s="307" customFormat="1" ht="36" customHeight="1" spans="1:7">
      <c r="A101" s="198" t="s">
        <v>403</v>
      </c>
      <c r="B101" s="221" t="s">
        <v>404</v>
      </c>
      <c r="C101" s="330"/>
      <c r="D101" s="330"/>
      <c r="E101" s="328" t="str">
        <f t="shared" si="5"/>
        <v/>
      </c>
      <c r="F101" s="329" t="str">
        <f t="shared" si="3"/>
        <v>否</v>
      </c>
      <c r="G101" s="317" t="str">
        <f t="shared" si="4"/>
        <v>项</v>
      </c>
    </row>
    <row r="102" s="307" customFormat="1" ht="36" customHeight="1" spans="1:7">
      <c r="A102" s="198" t="s">
        <v>405</v>
      </c>
      <c r="B102" s="221" t="s">
        <v>406</v>
      </c>
      <c r="C102" s="330"/>
      <c r="D102" s="330"/>
      <c r="E102" s="328" t="str">
        <f t="shared" si="5"/>
        <v/>
      </c>
      <c r="F102" s="329" t="str">
        <f t="shared" si="3"/>
        <v>否</v>
      </c>
      <c r="G102" s="317" t="str">
        <f t="shared" si="4"/>
        <v>项</v>
      </c>
    </row>
    <row r="103" s="307" customFormat="1" ht="36" customHeight="1" spans="1:7">
      <c r="A103" s="198" t="s">
        <v>407</v>
      </c>
      <c r="B103" s="221" t="s">
        <v>267</v>
      </c>
      <c r="C103" s="330"/>
      <c r="D103" s="330"/>
      <c r="E103" s="328" t="str">
        <f t="shared" si="5"/>
        <v/>
      </c>
      <c r="F103" s="329" t="str">
        <f t="shared" si="3"/>
        <v>否</v>
      </c>
      <c r="G103" s="317" t="str">
        <f t="shared" si="4"/>
        <v>项</v>
      </c>
    </row>
    <row r="104" s="307" customFormat="1" ht="36" customHeight="1" spans="1:7">
      <c r="A104" s="198" t="s">
        <v>408</v>
      </c>
      <c r="B104" s="221" t="s">
        <v>409</v>
      </c>
      <c r="C104" s="330"/>
      <c r="D104" s="330"/>
      <c r="E104" s="328" t="str">
        <f t="shared" si="5"/>
        <v/>
      </c>
      <c r="F104" s="329" t="str">
        <f t="shared" si="3"/>
        <v>否</v>
      </c>
      <c r="G104" s="317" t="str">
        <f t="shared" si="4"/>
        <v>项</v>
      </c>
    </row>
    <row r="105" s="307" customFormat="1" ht="36" customHeight="1" spans="1:7">
      <c r="A105" s="335">
        <v>20110</v>
      </c>
      <c r="B105" s="176" t="s">
        <v>410</v>
      </c>
      <c r="C105" s="239">
        <f>SUM(C106:C114)</f>
        <v>0</v>
      </c>
      <c r="D105" s="239">
        <f>SUM(D106:D114)</f>
        <v>0</v>
      </c>
      <c r="E105" s="328" t="str">
        <f t="shared" si="5"/>
        <v/>
      </c>
      <c r="F105" s="329" t="str">
        <f t="shared" si="3"/>
        <v>否</v>
      </c>
      <c r="G105" s="317" t="str">
        <f t="shared" si="4"/>
        <v>款</v>
      </c>
    </row>
    <row r="106" s="307" customFormat="1" ht="36" customHeight="1" spans="1:7">
      <c r="A106" s="335">
        <v>2011001</v>
      </c>
      <c r="B106" s="176" t="s">
        <v>411</v>
      </c>
      <c r="C106" s="330"/>
      <c r="D106" s="330"/>
      <c r="E106" s="328" t="str">
        <f t="shared" si="5"/>
        <v/>
      </c>
      <c r="F106" s="329" t="str">
        <f t="shared" si="3"/>
        <v>否</v>
      </c>
      <c r="G106" s="317" t="str">
        <f t="shared" si="4"/>
        <v>项</v>
      </c>
    </row>
    <row r="107" s="307" customFormat="1" ht="36" customHeight="1" spans="1:7">
      <c r="A107" s="335">
        <v>2011002</v>
      </c>
      <c r="B107" s="176" t="s">
        <v>412</v>
      </c>
      <c r="C107" s="330"/>
      <c r="D107" s="330"/>
      <c r="E107" s="328" t="str">
        <f t="shared" si="5"/>
        <v/>
      </c>
      <c r="F107" s="329" t="str">
        <f t="shared" si="3"/>
        <v>否</v>
      </c>
      <c r="G107" s="317" t="str">
        <f t="shared" si="4"/>
        <v>项</v>
      </c>
    </row>
    <row r="108" s="307" customFormat="1" ht="36" customHeight="1" spans="1:7">
      <c r="A108" s="335">
        <v>2011003</v>
      </c>
      <c r="B108" s="176" t="s">
        <v>413</v>
      </c>
      <c r="C108" s="330"/>
      <c r="D108" s="330"/>
      <c r="E108" s="328" t="str">
        <f t="shared" si="5"/>
        <v/>
      </c>
      <c r="F108" s="329" t="str">
        <f t="shared" si="3"/>
        <v>否</v>
      </c>
      <c r="G108" s="317" t="str">
        <f t="shared" si="4"/>
        <v>项</v>
      </c>
    </row>
    <row r="109" s="307" customFormat="1" ht="36" customHeight="1" spans="1:7">
      <c r="A109" s="335">
        <v>2011004</v>
      </c>
      <c r="B109" s="176" t="s">
        <v>414</v>
      </c>
      <c r="C109" s="330"/>
      <c r="D109" s="330"/>
      <c r="E109" s="328" t="str">
        <f t="shared" si="5"/>
        <v/>
      </c>
      <c r="F109" s="329" t="str">
        <f t="shared" si="3"/>
        <v>否</v>
      </c>
      <c r="G109" s="317" t="str">
        <f t="shared" si="4"/>
        <v>项</v>
      </c>
    </row>
    <row r="110" s="307" customFormat="1" ht="36" customHeight="1" spans="1:7">
      <c r="A110" s="335">
        <v>2011005</v>
      </c>
      <c r="B110" s="176" t="s">
        <v>415</v>
      </c>
      <c r="C110" s="330"/>
      <c r="D110" s="330"/>
      <c r="E110" s="328" t="str">
        <f t="shared" si="5"/>
        <v/>
      </c>
      <c r="F110" s="329" t="str">
        <f t="shared" si="3"/>
        <v>否</v>
      </c>
      <c r="G110" s="317" t="str">
        <f t="shared" si="4"/>
        <v>项</v>
      </c>
    </row>
    <row r="111" s="307" customFormat="1" ht="36" customHeight="1" spans="1:7">
      <c r="A111" s="335">
        <v>2011007</v>
      </c>
      <c r="B111" s="176" t="s">
        <v>416</v>
      </c>
      <c r="C111" s="330"/>
      <c r="D111" s="330"/>
      <c r="E111" s="328" t="str">
        <f t="shared" si="5"/>
        <v/>
      </c>
      <c r="F111" s="329" t="str">
        <f t="shared" si="3"/>
        <v>否</v>
      </c>
      <c r="G111" s="317" t="str">
        <f t="shared" si="4"/>
        <v>项</v>
      </c>
    </row>
    <row r="112" s="307" customFormat="1" ht="36" customHeight="1" spans="1:7">
      <c r="A112" s="335">
        <v>2011008</v>
      </c>
      <c r="B112" s="176" t="s">
        <v>417</v>
      </c>
      <c r="C112" s="330"/>
      <c r="D112" s="330"/>
      <c r="E112" s="328" t="str">
        <f t="shared" si="5"/>
        <v/>
      </c>
      <c r="F112" s="329" t="str">
        <f t="shared" si="3"/>
        <v>否</v>
      </c>
      <c r="G112" s="317" t="str">
        <f t="shared" si="4"/>
        <v>项</v>
      </c>
    </row>
    <row r="113" s="307" customFormat="1" ht="36" customHeight="1" spans="1:7">
      <c r="A113" s="335">
        <v>2011050</v>
      </c>
      <c r="B113" s="176" t="s">
        <v>418</v>
      </c>
      <c r="C113" s="330"/>
      <c r="D113" s="330"/>
      <c r="E113" s="328" t="str">
        <f t="shared" si="5"/>
        <v/>
      </c>
      <c r="F113" s="329" t="str">
        <f t="shared" si="3"/>
        <v>否</v>
      </c>
      <c r="G113" s="317" t="str">
        <f t="shared" si="4"/>
        <v>项</v>
      </c>
    </row>
    <row r="114" s="307" customFormat="1" ht="36" customHeight="1" spans="1:7">
      <c r="A114" s="335">
        <v>2011099</v>
      </c>
      <c r="B114" s="176" t="s">
        <v>419</v>
      </c>
      <c r="C114" s="330"/>
      <c r="D114" s="330"/>
      <c r="E114" s="328" t="str">
        <f t="shared" si="5"/>
        <v/>
      </c>
      <c r="F114" s="329" t="str">
        <f t="shared" si="3"/>
        <v>否</v>
      </c>
      <c r="G114" s="317" t="str">
        <f t="shared" si="4"/>
        <v>项</v>
      </c>
    </row>
    <row r="115" ht="36" customHeight="1" spans="1:7">
      <c r="A115" s="198" t="s">
        <v>3231</v>
      </c>
      <c r="B115" s="221" t="s">
        <v>420</v>
      </c>
      <c r="C115" s="330">
        <f>SUM(C116:C123)</f>
        <v>1376</v>
      </c>
      <c r="D115" s="330">
        <f>SUM(D116:D123)</f>
        <v>1530</v>
      </c>
      <c r="E115" s="328">
        <f t="shared" si="5"/>
        <v>0.112</v>
      </c>
      <c r="F115" s="329" t="str">
        <f t="shared" si="3"/>
        <v>是</v>
      </c>
      <c r="G115" s="317" t="str">
        <f t="shared" si="4"/>
        <v>款</v>
      </c>
    </row>
    <row r="116" s="307" customFormat="1" ht="36" customHeight="1" spans="1:7">
      <c r="A116" s="198" t="s">
        <v>421</v>
      </c>
      <c r="B116" s="221" t="s">
        <v>249</v>
      </c>
      <c r="C116" s="332">
        <v>1197</v>
      </c>
      <c r="D116" s="331">
        <v>1273</v>
      </c>
      <c r="E116" s="328">
        <f t="shared" si="5"/>
        <v>0.063</v>
      </c>
      <c r="F116" s="329" t="str">
        <f t="shared" si="3"/>
        <v>是</v>
      </c>
      <c r="G116" s="317" t="str">
        <f t="shared" si="4"/>
        <v>项</v>
      </c>
    </row>
    <row r="117" s="307" customFormat="1" ht="36" customHeight="1" spans="1:7">
      <c r="A117" s="198" t="s">
        <v>422</v>
      </c>
      <c r="B117" s="221" t="s">
        <v>251</v>
      </c>
      <c r="C117" s="332">
        <v>74</v>
      </c>
      <c r="D117" s="331">
        <v>155</v>
      </c>
      <c r="E117" s="328" t="str">
        <f t="shared" si="5"/>
        <v/>
      </c>
      <c r="F117" s="329" t="str">
        <f t="shared" si="3"/>
        <v>是</v>
      </c>
      <c r="G117" s="317" t="str">
        <f t="shared" si="4"/>
        <v>项</v>
      </c>
    </row>
    <row r="118" s="307" customFormat="1" ht="36" customHeight="1" spans="1:7">
      <c r="A118" s="198" t="s">
        <v>423</v>
      </c>
      <c r="B118" s="221" t="s">
        <v>253</v>
      </c>
      <c r="C118" s="332"/>
      <c r="D118" s="330"/>
      <c r="E118" s="328" t="str">
        <f t="shared" si="5"/>
        <v/>
      </c>
      <c r="F118" s="329" t="str">
        <f t="shared" si="3"/>
        <v>否</v>
      </c>
      <c r="G118" s="317" t="str">
        <f t="shared" si="4"/>
        <v>项</v>
      </c>
    </row>
    <row r="119" s="307" customFormat="1" ht="36" customHeight="1" spans="1:7">
      <c r="A119" s="198" t="s">
        <v>424</v>
      </c>
      <c r="B119" s="221" t="s">
        <v>425</v>
      </c>
      <c r="C119" s="332">
        <v>48</v>
      </c>
      <c r="D119" s="331">
        <v>1</v>
      </c>
      <c r="E119" s="328" t="str">
        <f t="shared" si="5"/>
        <v/>
      </c>
      <c r="F119" s="329" t="str">
        <f t="shared" si="3"/>
        <v>是</v>
      </c>
      <c r="G119" s="317" t="str">
        <f t="shared" si="4"/>
        <v>项</v>
      </c>
    </row>
    <row r="120" s="307" customFormat="1" ht="36" customHeight="1" spans="1:7">
      <c r="A120" s="198" t="s">
        <v>426</v>
      </c>
      <c r="B120" s="221" t="s">
        <v>427</v>
      </c>
      <c r="C120" s="332"/>
      <c r="D120" s="330"/>
      <c r="E120" s="328" t="str">
        <f t="shared" si="5"/>
        <v/>
      </c>
      <c r="F120" s="329" t="str">
        <f t="shared" si="3"/>
        <v>否</v>
      </c>
      <c r="G120" s="317" t="str">
        <f t="shared" si="4"/>
        <v>项</v>
      </c>
    </row>
    <row r="121" s="307" customFormat="1" ht="36" customHeight="1" spans="1:7">
      <c r="A121" s="198" t="s">
        <v>428</v>
      </c>
      <c r="B121" s="221" t="s">
        <v>429</v>
      </c>
      <c r="C121" s="332"/>
      <c r="D121" s="330"/>
      <c r="E121" s="328" t="str">
        <f t="shared" si="5"/>
        <v/>
      </c>
      <c r="F121" s="329" t="str">
        <f t="shared" si="3"/>
        <v>否</v>
      </c>
      <c r="G121" s="317" t="str">
        <f t="shared" si="4"/>
        <v>项</v>
      </c>
    </row>
    <row r="122" s="307" customFormat="1" ht="36" customHeight="1" spans="1:7">
      <c r="A122" s="198" t="s">
        <v>430</v>
      </c>
      <c r="B122" s="221" t="s">
        <v>267</v>
      </c>
      <c r="C122" s="332">
        <v>52</v>
      </c>
      <c r="D122" s="331">
        <v>61</v>
      </c>
      <c r="E122" s="328">
        <f t="shared" si="5"/>
        <v>0.173</v>
      </c>
      <c r="F122" s="329" t="str">
        <f t="shared" si="3"/>
        <v>是</v>
      </c>
      <c r="G122" s="317" t="str">
        <f t="shared" si="4"/>
        <v>项</v>
      </c>
    </row>
    <row r="123" s="307" customFormat="1" ht="36" customHeight="1" spans="1:7">
      <c r="A123" s="198" t="s">
        <v>431</v>
      </c>
      <c r="B123" s="221" t="s">
        <v>432</v>
      </c>
      <c r="C123" s="332">
        <v>5</v>
      </c>
      <c r="D123" s="331">
        <v>40</v>
      </c>
      <c r="E123" s="328" t="str">
        <f t="shared" si="5"/>
        <v/>
      </c>
      <c r="F123" s="329" t="str">
        <f t="shared" si="3"/>
        <v>是</v>
      </c>
      <c r="G123" s="317" t="str">
        <f t="shared" si="4"/>
        <v>项</v>
      </c>
    </row>
    <row r="124" ht="36" customHeight="1" spans="1:7">
      <c r="A124" s="198" t="s">
        <v>433</v>
      </c>
      <c r="B124" s="221" t="s">
        <v>434</v>
      </c>
      <c r="C124" s="330">
        <f>SUM(C125:C134)</f>
        <v>176</v>
      </c>
      <c r="D124" s="330">
        <f>SUM(D125:D134)</f>
        <v>88</v>
      </c>
      <c r="E124" s="328" t="str">
        <f t="shared" si="5"/>
        <v/>
      </c>
      <c r="F124" s="329" t="str">
        <f t="shared" si="3"/>
        <v>是</v>
      </c>
      <c r="G124" s="317" t="str">
        <f t="shared" si="4"/>
        <v>款</v>
      </c>
    </row>
    <row r="125" s="307" customFormat="1" ht="36" customHeight="1" spans="1:7">
      <c r="A125" s="198" t="s">
        <v>435</v>
      </c>
      <c r="B125" s="221" t="s">
        <v>249</v>
      </c>
      <c r="C125" s="332">
        <v>79</v>
      </c>
      <c r="D125" s="331">
        <v>84</v>
      </c>
      <c r="E125" s="328">
        <f t="shared" si="5"/>
        <v>0.063</v>
      </c>
      <c r="F125" s="329" t="str">
        <f t="shared" si="3"/>
        <v>是</v>
      </c>
      <c r="G125" s="317" t="str">
        <f t="shared" si="4"/>
        <v>项</v>
      </c>
    </row>
    <row r="126" s="307" customFormat="1" ht="36" customHeight="1" spans="1:7">
      <c r="A126" s="198" t="s">
        <v>436</v>
      </c>
      <c r="B126" s="221" t="s">
        <v>251</v>
      </c>
      <c r="C126" s="332">
        <v>94</v>
      </c>
      <c r="D126" s="331">
        <v>2</v>
      </c>
      <c r="E126" s="328" t="str">
        <f t="shared" si="5"/>
        <v/>
      </c>
      <c r="F126" s="329" t="str">
        <f t="shared" si="3"/>
        <v>是</v>
      </c>
      <c r="G126" s="317" t="str">
        <f t="shared" si="4"/>
        <v>项</v>
      </c>
    </row>
    <row r="127" s="307" customFormat="1" ht="36" customHeight="1" spans="1:7">
      <c r="A127" s="198" t="s">
        <v>437</v>
      </c>
      <c r="B127" s="221" t="s">
        <v>253</v>
      </c>
      <c r="C127" s="332"/>
      <c r="D127" s="330"/>
      <c r="E127" s="328" t="str">
        <f t="shared" si="5"/>
        <v/>
      </c>
      <c r="F127" s="329" t="str">
        <f t="shared" si="3"/>
        <v>否</v>
      </c>
      <c r="G127" s="317" t="str">
        <f t="shared" si="4"/>
        <v>项</v>
      </c>
    </row>
    <row r="128" s="307" customFormat="1" ht="36" customHeight="1" spans="1:7">
      <c r="A128" s="198" t="s">
        <v>438</v>
      </c>
      <c r="B128" s="221" t="s">
        <v>439</v>
      </c>
      <c r="C128" s="332"/>
      <c r="D128" s="330"/>
      <c r="E128" s="328" t="str">
        <f t="shared" si="5"/>
        <v/>
      </c>
      <c r="F128" s="329" t="str">
        <f t="shared" si="3"/>
        <v>否</v>
      </c>
      <c r="G128" s="317" t="str">
        <f t="shared" si="4"/>
        <v>项</v>
      </c>
    </row>
    <row r="129" s="307" customFormat="1" ht="36" customHeight="1" spans="1:7">
      <c r="A129" s="198" t="s">
        <v>440</v>
      </c>
      <c r="B129" s="221" t="s">
        <v>441</v>
      </c>
      <c r="C129" s="332"/>
      <c r="D129" s="330"/>
      <c r="E129" s="328" t="str">
        <f t="shared" si="5"/>
        <v/>
      </c>
      <c r="F129" s="329" t="str">
        <f t="shared" si="3"/>
        <v>否</v>
      </c>
      <c r="G129" s="317" t="str">
        <f t="shared" si="4"/>
        <v>项</v>
      </c>
    </row>
    <row r="130" s="307" customFormat="1" ht="36" customHeight="1" spans="1:7">
      <c r="A130" s="198" t="s">
        <v>442</v>
      </c>
      <c r="B130" s="221" t="s">
        <v>443</v>
      </c>
      <c r="C130" s="332"/>
      <c r="D130" s="330"/>
      <c r="E130" s="328" t="str">
        <f t="shared" si="5"/>
        <v/>
      </c>
      <c r="F130" s="329" t="str">
        <f t="shared" si="3"/>
        <v>否</v>
      </c>
      <c r="G130" s="317" t="str">
        <f t="shared" si="4"/>
        <v>项</v>
      </c>
    </row>
    <row r="131" s="307" customFormat="1" ht="36" customHeight="1" spans="1:7">
      <c r="A131" s="198" t="s">
        <v>444</v>
      </c>
      <c r="B131" s="221" t="s">
        <v>445</v>
      </c>
      <c r="C131" s="332"/>
      <c r="D131" s="330"/>
      <c r="E131" s="328" t="str">
        <f t="shared" si="5"/>
        <v/>
      </c>
      <c r="F131" s="329" t="str">
        <f t="shared" si="3"/>
        <v>否</v>
      </c>
      <c r="G131" s="317" t="str">
        <f t="shared" si="4"/>
        <v>项</v>
      </c>
    </row>
    <row r="132" s="307" customFormat="1" ht="36" customHeight="1" spans="1:7">
      <c r="A132" s="198" t="s">
        <v>446</v>
      </c>
      <c r="B132" s="221" t="s">
        <v>447</v>
      </c>
      <c r="C132" s="332">
        <v>2</v>
      </c>
      <c r="D132" s="331">
        <v>2</v>
      </c>
      <c r="E132" s="328">
        <f t="shared" si="5"/>
        <v>0</v>
      </c>
      <c r="F132" s="329" t="str">
        <f t="shared" ref="F132:F195" si="6">IF(LEN(A132)=3,"是",IF(B132&lt;&gt;"",IF(SUM(C132:D132)&lt;&gt;0,"是","否"),"是"))</f>
        <v>是</v>
      </c>
      <c r="G132" s="317" t="str">
        <f t="shared" ref="G132:G195" si="7">IF(LEN(A132)=3,"类",IF(LEN(A132)=5,"款","项"))</f>
        <v>项</v>
      </c>
    </row>
    <row r="133" s="307" customFormat="1" ht="36" customHeight="1" spans="1:7">
      <c r="A133" s="198" t="s">
        <v>448</v>
      </c>
      <c r="B133" s="221" t="s">
        <v>267</v>
      </c>
      <c r="C133" s="332">
        <v>1</v>
      </c>
      <c r="D133" s="330"/>
      <c r="E133" s="328" t="str">
        <f t="shared" si="5"/>
        <v/>
      </c>
      <c r="F133" s="329" t="str">
        <f t="shared" si="6"/>
        <v>是</v>
      </c>
      <c r="G133" s="317" t="str">
        <f t="shared" si="7"/>
        <v>项</v>
      </c>
    </row>
    <row r="134" s="307" customFormat="1" ht="36" customHeight="1" spans="1:7">
      <c r="A134" s="198" t="s">
        <v>449</v>
      </c>
      <c r="B134" s="221" t="s">
        <v>450</v>
      </c>
      <c r="C134" s="330">
        <v>0</v>
      </c>
      <c r="D134" s="330"/>
      <c r="E134" s="328" t="str">
        <f t="shared" si="5"/>
        <v/>
      </c>
      <c r="F134" s="329" t="str">
        <f t="shared" si="6"/>
        <v>否</v>
      </c>
      <c r="G134" s="317" t="str">
        <f t="shared" si="7"/>
        <v>项</v>
      </c>
    </row>
    <row r="135" ht="36" customHeight="1" spans="1:7">
      <c r="A135" s="198" t="s">
        <v>451</v>
      </c>
      <c r="B135" s="221" t="s">
        <v>452</v>
      </c>
      <c r="C135" s="330">
        <f>SUM(C136:C147)</f>
        <v>0</v>
      </c>
      <c r="D135" s="330">
        <f>SUM(D136:D147)</f>
        <v>5</v>
      </c>
      <c r="E135" s="328" t="str">
        <f t="shared" ref="E135:E198" si="8">IF(C135&lt;&gt;0,IF((D135/C135-1)&lt;-30%,"",IF((D135/C135-1)&gt;30%,"",D135/C135-1)),"")</f>
        <v/>
      </c>
      <c r="F135" s="329" t="str">
        <f t="shared" si="6"/>
        <v>是</v>
      </c>
      <c r="G135" s="317" t="str">
        <f t="shared" si="7"/>
        <v>款</v>
      </c>
    </row>
    <row r="136" s="307" customFormat="1" ht="36" customHeight="1" spans="1:7">
      <c r="A136" s="198" t="s">
        <v>453</v>
      </c>
      <c r="B136" s="221" t="s">
        <v>249</v>
      </c>
      <c r="C136" s="330"/>
      <c r="D136" s="330"/>
      <c r="E136" s="328" t="str">
        <f t="shared" si="8"/>
        <v/>
      </c>
      <c r="F136" s="329" t="str">
        <f t="shared" si="6"/>
        <v>否</v>
      </c>
      <c r="G136" s="317" t="str">
        <f t="shared" si="7"/>
        <v>项</v>
      </c>
    </row>
    <row r="137" s="307" customFormat="1" ht="36" customHeight="1" spans="1:7">
      <c r="A137" s="198" t="s">
        <v>454</v>
      </c>
      <c r="B137" s="221" t="s">
        <v>251</v>
      </c>
      <c r="C137" s="330"/>
      <c r="D137" s="330"/>
      <c r="E137" s="328" t="str">
        <f t="shared" si="8"/>
        <v/>
      </c>
      <c r="F137" s="329" t="str">
        <f t="shared" si="6"/>
        <v>否</v>
      </c>
      <c r="G137" s="317" t="str">
        <f t="shared" si="7"/>
        <v>项</v>
      </c>
    </row>
    <row r="138" s="307" customFormat="1" ht="36" customHeight="1" spans="1:7">
      <c r="A138" s="198" t="s">
        <v>455</v>
      </c>
      <c r="B138" s="221" t="s">
        <v>253</v>
      </c>
      <c r="C138" s="330"/>
      <c r="D138" s="330"/>
      <c r="E138" s="328" t="str">
        <f t="shared" si="8"/>
        <v/>
      </c>
      <c r="F138" s="329" t="str">
        <f t="shared" si="6"/>
        <v>否</v>
      </c>
      <c r="G138" s="317" t="str">
        <f t="shared" si="7"/>
        <v>项</v>
      </c>
    </row>
    <row r="139" s="307" customFormat="1" ht="36" customHeight="1" spans="1:7">
      <c r="A139" s="198" t="s">
        <v>456</v>
      </c>
      <c r="B139" s="221" t="s">
        <v>457</v>
      </c>
      <c r="C139" s="330"/>
      <c r="D139" s="330"/>
      <c r="E139" s="328" t="str">
        <f t="shared" si="8"/>
        <v/>
      </c>
      <c r="F139" s="329" t="str">
        <f t="shared" si="6"/>
        <v>否</v>
      </c>
      <c r="G139" s="317" t="str">
        <f t="shared" si="7"/>
        <v>项</v>
      </c>
    </row>
    <row r="140" s="307" customFormat="1" ht="36" customHeight="1" spans="1:7">
      <c r="A140" s="198" t="s">
        <v>458</v>
      </c>
      <c r="B140" s="221" t="s">
        <v>459</v>
      </c>
      <c r="C140" s="330"/>
      <c r="D140" s="330"/>
      <c r="E140" s="328" t="str">
        <f t="shared" si="8"/>
        <v/>
      </c>
      <c r="F140" s="329" t="str">
        <f t="shared" si="6"/>
        <v>否</v>
      </c>
      <c r="G140" s="317" t="str">
        <f t="shared" si="7"/>
        <v>项</v>
      </c>
    </row>
    <row r="141" s="307" customFormat="1" ht="36" customHeight="1" spans="1:7">
      <c r="A141" s="198" t="s">
        <v>460</v>
      </c>
      <c r="B141" s="176" t="s">
        <v>461</v>
      </c>
      <c r="C141" s="330"/>
      <c r="D141" s="330"/>
      <c r="E141" s="328" t="str">
        <f t="shared" si="8"/>
        <v/>
      </c>
      <c r="F141" s="329" t="str">
        <f t="shared" si="6"/>
        <v>否</v>
      </c>
      <c r="G141" s="317" t="str">
        <f t="shared" si="7"/>
        <v>项</v>
      </c>
    </row>
    <row r="142" s="307" customFormat="1" ht="36" customHeight="1" spans="1:7">
      <c r="A142" s="198" t="s">
        <v>462</v>
      </c>
      <c r="B142" s="221" t="s">
        <v>463</v>
      </c>
      <c r="C142" s="330"/>
      <c r="D142" s="330"/>
      <c r="E142" s="328" t="str">
        <f t="shared" si="8"/>
        <v/>
      </c>
      <c r="F142" s="329" t="str">
        <f t="shared" si="6"/>
        <v>否</v>
      </c>
      <c r="G142" s="317" t="str">
        <f t="shared" si="7"/>
        <v>项</v>
      </c>
    </row>
    <row r="143" s="307" customFormat="1" ht="36" customHeight="1" spans="1:7">
      <c r="A143" s="198" t="s">
        <v>464</v>
      </c>
      <c r="B143" s="221" t="s">
        <v>465</v>
      </c>
      <c r="C143" s="330"/>
      <c r="D143" s="330"/>
      <c r="E143" s="328" t="str">
        <f t="shared" si="8"/>
        <v/>
      </c>
      <c r="F143" s="329" t="str">
        <f t="shared" si="6"/>
        <v>否</v>
      </c>
      <c r="G143" s="317" t="str">
        <f t="shared" si="7"/>
        <v>项</v>
      </c>
    </row>
    <row r="144" s="307" customFormat="1" ht="36" customHeight="1" spans="1:7">
      <c r="A144" s="198" t="s">
        <v>466</v>
      </c>
      <c r="B144" s="221" t="s">
        <v>467</v>
      </c>
      <c r="C144" s="330"/>
      <c r="D144" s="330"/>
      <c r="E144" s="328" t="str">
        <f t="shared" si="8"/>
        <v/>
      </c>
      <c r="F144" s="329" t="str">
        <f t="shared" si="6"/>
        <v>否</v>
      </c>
      <c r="G144" s="317" t="str">
        <f t="shared" si="7"/>
        <v>项</v>
      </c>
    </row>
    <row r="145" s="307" customFormat="1" ht="36" customHeight="1" spans="1:7">
      <c r="A145" s="198" t="s">
        <v>468</v>
      </c>
      <c r="B145" s="221" t="s">
        <v>469</v>
      </c>
      <c r="C145" s="330"/>
      <c r="D145" s="330"/>
      <c r="E145" s="328" t="str">
        <f t="shared" si="8"/>
        <v/>
      </c>
      <c r="F145" s="329" t="str">
        <f t="shared" si="6"/>
        <v>否</v>
      </c>
      <c r="G145" s="317" t="str">
        <f t="shared" si="7"/>
        <v>项</v>
      </c>
    </row>
    <row r="146" s="307" customFormat="1" ht="36" customHeight="1" spans="1:7">
      <c r="A146" s="198" t="s">
        <v>470</v>
      </c>
      <c r="B146" s="221" t="s">
        <v>267</v>
      </c>
      <c r="C146" s="330"/>
      <c r="D146" s="330"/>
      <c r="E146" s="328" t="str">
        <f t="shared" si="8"/>
        <v/>
      </c>
      <c r="F146" s="329" t="str">
        <f t="shared" si="6"/>
        <v>否</v>
      </c>
      <c r="G146" s="317" t="str">
        <f t="shared" si="7"/>
        <v>项</v>
      </c>
    </row>
    <row r="147" s="307" customFormat="1" ht="36" customHeight="1" spans="1:7">
      <c r="A147" s="198" t="s">
        <v>471</v>
      </c>
      <c r="B147" s="221" t="s">
        <v>472</v>
      </c>
      <c r="C147" s="330"/>
      <c r="D147" s="331">
        <v>5</v>
      </c>
      <c r="E147" s="328" t="str">
        <f t="shared" si="8"/>
        <v/>
      </c>
      <c r="F147" s="329" t="str">
        <f t="shared" si="6"/>
        <v>是</v>
      </c>
      <c r="G147" s="317" t="str">
        <f t="shared" si="7"/>
        <v>项</v>
      </c>
    </row>
    <row r="148" ht="36" customHeight="1" spans="1:7">
      <c r="A148" s="198" t="s">
        <v>473</v>
      </c>
      <c r="B148" s="221" t="s">
        <v>474</v>
      </c>
      <c r="C148" s="330">
        <f>SUM(C149:C154)</f>
        <v>95</v>
      </c>
      <c r="D148" s="330">
        <f>SUM(D149:D154)</f>
        <v>0</v>
      </c>
      <c r="E148" s="328" t="str">
        <f t="shared" si="8"/>
        <v/>
      </c>
      <c r="F148" s="329" t="str">
        <f t="shared" si="6"/>
        <v>是</v>
      </c>
      <c r="G148" s="317" t="str">
        <f t="shared" si="7"/>
        <v>款</v>
      </c>
    </row>
    <row r="149" s="307" customFormat="1" ht="36" customHeight="1" spans="1:7">
      <c r="A149" s="198" t="s">
        <v>475</v>
      </c>
      <c r="B149" s="221" t="s">
        <v>249</v>
      </c>
      <c r="C149" s="332">
        <v>92</v>
      </c>
      <c r="D149" s="330"/>
      <c r="E149" s="328" t="str">
        <f t="shared" si="8"/>
        <v/>
      </c>
      <c r="F149" s="329" t="str">
        <f t="shared" si="6"/>
        <v>是</v>
      </c>
      <c r="G149" s="317" t="str">
        <f t="shared" si="7"/>
        <v>项</v>
      </c>
    </row>
    <row r="150" s="307" customFormat="1" ht="36" customHeight="1" spans="1:7">
      <c r="A150" s="198" t="s">
        <v>476</v>
      </c>
      <c r="B150" s="221" t="s">
        <v>251</v>
      </c>
      <c r="C150" s="332"/>
      <c r="D150" s="330"/>
      <c r="E150" s="328" t="str">
        <f t="shared" si="8"/>
        <v/>
      </c>
      <c r="F150" s="329" t="str">
        <f t="shared" si="6"/>
        <v>否</v>
      </c>
      <c r="G150" s="317" t="str">
        <f t="shared" si="7"/>
        <v>项</v>
      </c>
    </row>
    <row r="151" s="307" customFormat="1" ht="36" customHeight="1" spans="1:7">
      <c r="A151" s="198" t="s">
        <v>477</v>
      </c>
      <c r="B151" s="221" t="s">
        <v>253</v>
      </c>
      <c r="C151" s="332"/>
      <c r="D151" s="330"/>
      <c r="E151" s="328" t="str">
        <f t="shared" si="8"/>
        <v/>
      </c>
      <c r="F151" s="329" t="str">
        <f t="shared" si="6"/>
        <v>否</v>
      </c>
      <c r="G151" s="317" t="str">
        <f t="shared" si="7"/>
        <v>项</v>
      </c>
    </row>
    <row r="152" s="307" customFormat="1" ht="36" customHeight="1" spans="1:7">
      <c r="A152" s="198" t="s">
        <v>478</v>
      </c>
      <c r="B152" s="221" t="s">
        <v>479</v>
      </c>
      <c r="C152" s="332">
        <v>3</v>
      </c>
      <c r="D152" s="330"/>
      <c r="E152" s="328" t="str">
        <f t="shared" si="8"/>
        <v/>
      </c>
      <c r="F152" s="329" t="str">
        <f t="shared" si="6"/>
        <v>是</v>
      </c>
      <c r="G152" s="317" t="str">
        <f t="shared" si="7"/>
        <v>项</v>
      </c>
    </row>
    <row r="153" s="307" customFormat="1" ht="36" customHeight="1" spans="1:7">
      <c r="A153" s="198" t="s">
        <v>480</v>
      </c>
      <c r="B153" s="221" t="s">
        <v>267</v>
      </c>
      <c r="C153" s="201">
        <v>0</v>
      </c>
      <c r="D153" s="330"/>
      <c r="E153" s="328" t="str">
        <f t="shared" si="8"/>
        <v/>
      </c>
      <c r="F153" s="329" t="str">
        <f t="shared" si="6"/>
        <v>否</v>
      </c>
      <c r="G153" s="317" t="str">
        <f t="shared" si="7"/>
        <v>项</v>
      </c>
    </row>
    <row r="154" s="307" customFormat="1" ht="36" customHeight="1" spans="1:7">
      <c r="A154" s="198" t="s">
        <v>481</v>
      </c>
      <c r="B154" s="221" t="s">
        <v>482</v>
      </c>
      <c r="C154" s="201">
        <v>0</v>
      </c>
      <c r="D154" s="330"/>
      <c r="E154" s="328" t="str">
        <f t="shared" si="8"/>
        <v/>
      </c>
      <c r="F154" s="329" t="str">
        <f t="shared" si="6"/>
        <v>否</v>
      </c>
      <c r="G154" s="317" t="str">
        <f t="shared" si="7"/>
        <v>项</v>
      </c>
    </row>
    <row r="155" ht="36" customHeight="1" spans="1:7">
      <c r="A155" s="198" t="s">
        <v>483</v>
      </c>
      <c r="B155" s="221" t="s">
        <v>484</v>
      </c>
      <c r="C155" s="330">
        <f>SUM(C156:C162)</f>
        <v>0</v>
      </c>
      <c r="D155" s="330">
        <f>SUM(D156:D162)</f>
        <v>0</v>
      </c>
      <c r="E155" s="328" t="str">
        <f t="shared" si="8"/>
        <v/>
      </c>
      <c r="F155" s="329" t="str">
        <f t="shared" si="6"/>
        <v>否</v>
      </c>
      <c r="G155" s="317" t="str">
        <f t="shared" si="7"/>
        <v>款</v>
      </c>
    </row>
    <row r="156" s="307" customFormat="1" ht="36" customHeight="1" spans="1:7">
      <c r="A156" s="198" t="s">
        <v>485</v>
      </c>
      <c r="B156" s="221" t="s">
        <v>249</v>
      </c>
      <c r="C156" s="330"/>
      <c r="D156" s="330"/>
      <c r="E156" s="328" t="str">
        <f t="shared" si="8"/>
        <v/>
      </c>
      <c r="F156" s="329" t="str">
        <f t="shared" si="6"/>
        <v>否</v>
      </c>
      <c r="G156" s="317" t="str">
        <f t="shared" si="7"/>
        <v>项</v>
      </c>
    </row>
    <row r="157" s="307" customFormat="1" ht="36" customHeight="1" spans="1:7">
      <c r="A157" s="198" t="s">
        <v>486</v>
      </c>
      <c r="B157" s="221" t="s">
        <v>251</v>
      </c>
      <c r="C157" s="330"/>
      <c r="D157" s="330"/>
      <c r="E157" s="328" t="str">
        <f t="shared" si="8"/>
        <v/>
      </c>
      <c r="F157" s="329" t="str">
        <f t="shared" si="6"/>
        <v>否</v>
      </c>
      <c r="G157" s="317" t="str">
        <f t="shared" si="7"/>
        <v>项</v>
      </c>
    </row>
    <row r="158" s="307" customFormat="1" ht="36" customHeight="1" spans="1:7">
      <c r="A158" s="198" t="s">
        <v>487</v>
      </c>
      <c r="B158" s="221" t="s">
        <v>253</v>
      </c>
      <c r="C158" s="330"/>
      <c r="D158" s="330"/>
      <c r="E158" s="328" t="str">
        <f t="shared" si="8"/>
        <v/>
      </c>
      <c r="F158" s="329" t="str">
        <f t="shared" si="6"/>
        <v>否</v>
      </c>
      <c r="G158" s="317" t="str">
        <f t="shared" si="7"/>
        <v>项</v>
      </c>
    </row>
    <row r="159" s="307" customFormat="1" ht="36" customHeight="1" spans="1:7">
      <c r="A159" s="198" t="s">
        <v>488</v>
      </c>
      <c r="B159" s="221" t="s">
        <v>489</v>
      </c>
      <c r="C159" s="330"/>
      <c r="D159" s="330"/>
      <c r="E159" s="328" t="str">
        <f t="shared" si="8"/>
        <v/>
      </c>
      <c r="F159" s="329" t="str">
        <f t="shared" si="6"/>
        <v>否</v>
      </c>
      <c r="G159" s="317" t="str">
        <f t="shared" si="7"/>
        <v>项</v>
      </c>
    </row>
    <row r="160" s="307" customFormat="1" ht="36" customHeight="1" spans="1:7">
      <c r="A160" s="198" t="s">
        <v>490</v>
      </c>
      <c r="B160" s="221" t="s">
        <v>491</v>
      </c>
      <c r="C160" s="330"/>
      <c r="D160" s="330"/>
      <c r="E160" s="328" t="str">
        <f t="shared" si="8"/>
        <v/>
      </c>
      <c r="F160" s="329" t="str">
        <f t="shared" si="6"/>
        <v>否</v>
      </c>
      <c r="G160" s="317" t="str">
        <f t="shared" si="7"/>
        <v>项</v>
      </c>
    </row>
    <row r="161" s="307" customFormat="1" ht="36" customHeight="1" spans="1:7">
      <c r="A161" s="198" t="s">
        <v>492</v>
      </c>
      <c r="B161" s="221" t="s">
        <v>267</v>
      </c>
      <c r="C161" s="330"/>
      <c r="D161" s="330"/>
      <c r="E161" s="328" t="str">
        <f t="shared" si="8"/>
        <v/>
      </c>
      <c r="F161" s="329" t="str">
        <f t="shared" si="6"/>
        <v>否</v>
      </c>
      <c r="G161" s="317" t="str">
        <f t="shared" si="7"/>
        <v>项</v>
      </c>
    </row>
    <row r="162" s="307" customFormat="1" ht="36" customHeight="1" spans="1:7">
      <c r="A162" s="198" t="s">
        <v>493</v>
      </c>
      <c r="B162" s="221" t="s">
        <v>494</v>
      </c>
      <c r="C162" s="330"/>
      <c r="D162" s="330"/>
      <c r="E162" s="328" t="str">
        <f t="shared" si="8"/>
        <v/>
      </c>
      <c r="F162" s="329" t="str">
        <f t="shared" si="6"/>
        <v>否</v>
      </c>
      <c r="G162" s="317" t="str">
        <f t="shared" si="7"/>
        <v>项</v>
      </c>
    </row>
    <row r="163" ht="36" customHeight="1" spans="1:7">
      <c r="A163" s="198" t="s">
        <v>495</v>
      </c>
      <c r="B163" s="221" t="s">
        <v>496</v>
      </c>
      <c r="C163" s="330">
        <f>SUM(C164:C168)</f>
        <v>140</v>
      </c>
      <c r="D163" s="330">
        <f>SUM(D164:D168)</f>
        <v>100</v>
      </c>
      <c r="E163" s="328">
        <f t="shared" si="8"/>
        <v>-0.286</v>
      </c>
      <c r="F163" s="329" t="str">
        <f t="shared" si="6"/>
        <v>是</v>
      </c>
      <c r="G163" s="317" t="str">
        <f t="shared" si="7"/>
        <v>款</v>
      </c>
    </row>
    <row r="164" s="307" customFormat="1" ht="36" customHeight="1" spans="1:7">
      <c r="A164" s="198" t="s">
        <v>497</v>
      </c>
      <c r="B164" s="221" t="s">
        <v>249</v>
      </c>
      <c r="C164" s="332">
        <v>130</v>
      </c>
      <c r="D164" s="331">
        <v>80</v>
      </c>
      <c r="E164" s="328" t="str">
        <f t="shared" si="8"/>
        <v/>
      </c>
      <c r="F164" s="329" t="str">
        <f t="shared" si="6"/>
        <v>是</v>
      </c>
      <c r="G164" s="317" t="str">
        <f t="shared" si="7"/>
        <v>项</v>
      </c>
    </row>
    <row r="165" s="307" customFormat="1" ht="36" customHeight="1" spans="1:7">
      <c r="A165" s="198" t="s">
        <v>498</v>
      </c>
      <c r="B165" s="221" t="s">
        <v>251</v>
      </c>
      <c r="C165" s="332"/>
      <c r="D165" s="330"/>
      <c r="E165" s="328" t="str">
        <f t="shared" si="8"/>
        <v/>
      </c>
      <c r="F165" s="329" t="str">
        <f t="shared" si="6"/>
        <v>否</v>
      </c>
      <c r="G165" s="317" t="str">
        <f t="shared" si="7"/>
        <v>项</v>
      </c>
    </row>
    <row r="166" s="307" customFormat="1" ht="36" customHeight="1" spans="1:7">
      <c r="A166" s="198" t="s">
        <v>499</v>
      </c>
      <c r="B166" s="221" t="s">
        <v>253</v>
      </c>
      <c r="C166" s="332"/>
      <c r="D166" s="330"/>
      <c r="E166" s="328" t="str">
        <f t="shared" si="8"/>
        <v/>
      </c>
      <c r="F166" s="329" t="str">
        <f t="shared" si="6"/>
        <v>否</v>
      </c>
      <c r="G166" s="317" t="str">
        <f t="shared" si="7"/>
        <v>项</v>
      </c>
    </row>
    <row r="167" s="307" customFormat="1" ht="36" customHeight="1" spans="1:7">
      <c r="A167" s="198" t="s">
        <v>500</v>
      </c>
      <c r="B167" s="221" t="s">
        <v>501</v>
      </c>
      <c r="C167" s="332">
        <v>10</v>
      </c>
      <c r="D167" s="331">
        <v>20</v>
      </c>
      <c r="E167" s="328" t="str">
        <f t="shared" si="8"/>
        <v/>
      </c>
      <c r="F167" s="329" t="str">
        <f t="shared" si="6"/>
        <v>是</v>
      </c>
      <c r="G167" s="317" t="str">
        <f t="shared" si="7"/>
        <v>项</v>
      </c>
    </row>
    <row r="168" s="307" customFormat="1" ht="36" customHeight="1" spans="1:7">
      <c r="A168" s="198" t="s">
        <v>502</v>
      </c>
      <c r="B168" s="221" t="s">
        <v>503</v>
      </c>
      <c r="C168" s="330">
        <v>0</v>
      </c>
      <c r="D168" s="330"/>
      <c r="E168" s="328" t="str">
        <f t="shared" si="8"/>
        <v/>
      </c>
      <c r="F168" s="329" t="str">
        <f t="shared" si="6"/>
        <v>否</v>
      </c>
      <c r="G168" s="317" t="str">
        <f t="shared" si="7"/>
        <v>项</v>
      </c>
    </row>
    <row r="169" ht="36" customHeight="1" spans="1:7">
      <c r="A169" s="198" t="s">
        <v>504</v>
      </c>
      <c r="B169" s="221" t="s">
        <v>505</v>
      </c>
      <c r="C169" s="330">
        <f>SUM(C170:C175)</f>
        <v>82</v>
      </c>
      <c r="D169" s="330">
        <f>SUM(D170:D175)</f>
        <v>99</v>
      </c>
      <c r="E169" s="328">
        <f t="shared" si="8"/>
        <v>0.207</v>
      </c>
      <c r="F169" s="329" t="str">
        <f t="shared" si="6"/>
        <v>是</v>
      </c>
      <c r="G169" s="317" t="str">
        <f t="shared" si="7"/>
        <v>款</v>
      </c>
    </row>
    <row r="170" s="307" customFormat="1" ht="36" customHeight="1" spans="1:7">
      <c r="A170" s="198" t="s">
        <v>506</v>
      </c>
      <c r="B170" s="221" t="s">
        <v>249</v>
      </c>
      <c r="C170" s="332">
        <v>80</v>
      </c>
      <c r="D170" s="331">
        <v>94</v>
      </c>
      <c r="E170" s="328">
        <f t="shared" si="8"/>
        <v>0.175</v>
      </c>
      <c r="F170" s="329" t="str">
        <f t="shared" si="6"/>
        <v>是</v>
      </c>
      <c r="G170" s="317" t="str">
        <f t="shared" si="7"/>
        <v>项</v>
      </c>
    </row>
    <row r="171" s="308" customFormat="1" ht="36" customHeight="1" spans="1:7">
      <c r="A171" s="209" t="s">
        <v>507</v>
      </c>
      <c r="B171" s="221" t="s">
        <v>251</v>
      </c>
      <c r="C171" s="332">
        <v>2</v>
      </c>
      <c r="D171" s="331">
        <v>5</v>
      </c>
      <c r="E171" s="328" t="str">
        <f t="shared" si="8"/>
        <v/>
      </c>
      <c r="F171" s="336" t="str">
        <f t="shared" si="6"/>
        <v>是</v>
      </c>
      <c r="G171" s="337" t="str">
        <f t="shared" si="7"/>
        <v>项</v>
      </c>
    </row>
    <row r="172" s="307" customFormat="1" ht="36" customHeight="1" spans="1:7">
      <c r="A172" s="198" t="s">
        <v>508</v>
      </c>
      <c r="B172" s="221" t="s">
        <v>253</v>
      </c>
      <c r="C172" s="201">
        <v>0</v>
      </c>
      <c r="D172" s="330"/>
      <c r="E172" s="328" t="str">
        <f t="shared" si="8"/>
        <v/>
      </c>
      <c r="F172" s="329" t="str">
        <f t="shared" si="6"/>
        <v>否</v>
      </c>
      <c r="G172" s="317" t="str">
        <f t="shared" si="7"/>
        <v>项</v>
      </c>
    </row>
    <row r="173" s="307" customFormat="1" ht="36" customHeight="1" spans="1:7">
      <c r="A173" s="198" t="s">
        <v>509</v>
      </c>
      <c r="B173" s="221" t="s">
        <v>280</v>
      </c>
      <c r="C173" s="201">
        <v>0</v>
      </c>
      <c r="D173" s="330"/>
      <c r="E173" s="328" t="str">
        <f t="shared" si="8"/>
        <v/>
      </c>
      <c r="F173" s="329" t="str">
        <f t="shared" si="6"/>
        <v>否</v>
      </c>
      <c r="G173" s="317" t="str">
        <f t="shared" si="7"/>
        <v>项</v>
      </c>
    </row>
    <row r="174" s="307" customFormat="1" ht="36" customHeight="1" spans="1:7">
      <c r="A174" s="198" t="s">
        <v>510</v>
      </c>
      <c r="B174" s="221" t="s">
        <v>267</v>
      </c>
      <c r="C174" s="201">
        <v>0</v>
      </c>
      <c r="D174" s="330"/>
      <c r="E174" s="328" t="str">
        <f t="shared" si="8"/>
        <v/>
      </c>
      <c r="F174" s="329" t="str">
        <f t="shared" si="6"/>
        <v>否</v>
      </c>
      <c r="G174" s="317" t="str">
        <f t="shared" si="7"/>
        <v>项</v>
      </c>
    </row>
    <row r="175" s="307" customFormat="1" ht="36" customHeight="1" spans="1:7">
      <c r="A175" s="198" t="s">
        <v>511</v>
      </c>
      <c r="B175" s="221" t="s">
        <v>512</v>
      </c>
      <c r="C175" s="201">
        <v>0</v>
      </c>
      <c r="D175" s="330"/>
      <c r="E175" s="328" t="str">
        <f t="shared" si="8"/>
        <v/>
      </c>
      <c r="F175" s="329" t="str">
        <f t="shared" si="6"/>
        <v>否</v>
      </c>
      <c r="G175" s="317" t="str">
        <f t="shared" si="7"/>
        <v>项</v>
      </c>
    </row>
    <row r="176" ht="36" customHeight="1" spans="1:7">
      <c r="A176" s="198" t="s">
        <v>513</v>
      </c>
      <c r="B176" s="221" t="s">
        <v>514</v>
      </c>
      <c r="C176" s="330">
        <f>SUM(C177:C182)</f>
        <v>492</v>
      </c>
      <c r="D176" s="330">
        <f>SUM(D177:D182)</f>
        <v>478</v>
      </c>
      <c r="E176" s="328">
        <f t="shared" si="8"/>
        <v>-0.028</v>
      </c>
      <c r="F176" s="329" t="str">
        <f t="shared" si="6"/>
        <v>是</v>
      </c>
      <c r="G176" s="317" t="str">
        <f t="shared" si="7"/>
        <v>款</v>
      </c>
    </row>
    <row r="177" s="307" customFormat="1" ht="36" customHeight="1" spans="1:7">
      <c r="A177" s="198" t="s">
        <v>515</v>
      </c>
      <c r="B177" s="221" t="s">
        <v>249</v>
      </c>
      <c r="C177" s="332">
        <v>283</v>
      </c>
      <c r="D177" s="331">
        <v>330</v>
      </c>
      <c r="E177" s="328">
        <f t="shared" si="8"/>
        <v>0.166</v>
      </c>
      <c r="F177" s="329" t="str">
        <f t="shared" si="6"/>
        <v>是</v>
      </c>
      <c r="G177" s="317" t="str">
        <f t="shared" si="7"/>
        <v>项</v>
      </c>
    </row>
    <row r="178" s="307" customFormat="1" ht="36" customHeight="1" spans="1:7">
      <c r="A178" s="198" t="s">
        <v>516</v>
      </c>
      <c r="B178" s="221" t="s">
        <v>251</v>
      </c>
      <c r="C178" s="332">
        <v>139</v>
      </c>
      <c r="D178" s="331">
        <v>128</v>
      </c>
      <c r="E178" s="328">
        <f t="shared" si="8"/>
        <v>-0.079</v>
      </c>
      <c r="F178" s="329" t="str">
        <f t="shared" si="6"/>
        <v>是</v>
      </c>
      <c r="G178" s="317" t="str">
        <f t="shared" si="7"/>
        <v>项</v>
      </c>
    </row>
    <row r="179" s="307" customFormat="1" ht="36" customHeight="1" spans="1:7">
      <c r="A179" s="198" t="s">
        <v>517</v>
      </c>
      <c r="B179" s="221" t="s">
        <v>253</v>
      </c>
      <c r="C179" s="332"/>
      <c r="D179" s="330"/>
      <c r="E179" s="328" t="str">
        <f t="shared" si="8"/>
        <v/>
      </c>
      <c r="F179" s="329" t="str">
        <f t="shared" si="6"/>
        <v>否</v>
      </c>
      <c r="G179" s="317" t="str">
        <f t="shared" si="7"/>
        <v>项</v>
      </c>
    </row>
    <row r="180" s="307" customFormat="1" ht="36" customHeight="1" spans="1:7">
      <c r="A180" s="209">
        <v>2012906</v>
      </c>
      <c r="B180" s="221" t="s">
        <v>518</v>
      </c>
      <c r="C180" s="332"/>
      <c r="D180" s="330"/>
      <c r="E180" s="328" t="str">
        <f t="shared" si="8"/>
        <v/>
      </c>
      <c r="F180" s="329" t="str">
        <f t="shared" si="6"/>
        <v>否</v>
      </c>
      <c r="G180" s="317" t="str">
        <f t="shared" si="7"/>
        <v>项</v>
      </c>
    </row>
    <row r="181" s="307" customFormat="1" ht="36" customHeight="1" spans="1:7">
      <c r="A181" s="198" t="s">
        <v>519</v>
      </c>
      <c r="B181" s="221" t="s">
        <v>267</v>
      </c>
      <c r="C181" s="332">
        <v>18</v>
      </c>
      <c r="D181" s="331">
        <v>20</v>
      </c>
      <c r="E181" s="328">
        <f t="shared" si="8"/>
        <v>0.111</v>
      </c>
      <c r="F181" s="329" t="str">
        <f t="shared" si="6"/>
        <v>是</v>
      </c>
      <c r="G181" s="317" t="str">
        <f t="shared" si="7"/>
        <v>项</v>
      </c>
    </row>
    <row r="182" s="307" customFormat="1" ht="36" customHeight="1" spans="1:7">
      <c r="A182" s="198" t="s">
        <v>520</v>
      </c>
      <c r="B182" s="221" t="s">
        <v>521</v>
      </c>
      <c r="C182" s="332">
        <v>52</v>
      </c>
      <c r="D182" s="330"/>
      <c r="E182" s="328" t="str">
        <f t="shared" si="8"/>
        <v/>
      </c>
      <c r="F182" s="329" t="str">
        <f t="shared" si="6"/>
        <v>是</v>
      </c>
      <c r="G182" s="317" t="str">
        <f t="shared" si="7"/>
        <v>项</v>
      </c>
    </row>
    <row r="183" ht="36" customHeight="1" spans="1:7">
      <c r="A183" s="198" t="s">
        <v>522</v>
      </c>
      <c r="B183" s="221" t="s">
        <v>523</v>
      </c>
      <c r="C183" s="330">
        <f>SUM(C184:C189)</f>
        <v>1561</v>
      </c>
      <c r="D183" s="330">
        <f>SUM(D184:D189)</f>
        <v>2455</v>
      </c>
      <c r="E183" s="328" t="str">
        <f t="shared" si="8"/>
        <v/>
      </c>
      <c r="F183" s="329" t="str">
        <f t="shared" si="6"/>
        <v>是</v>
      </c>
      <c r="G183" s="317" t="str">
        <f t="shared" si="7"/>
        <v>款</v>
      </c>
    </row>
    <row r="184" s="307" customFormat="1" ht="36" customHeight="1" spans="1:7">
      <c r="A184" s="198" t="s">
        <v>524</v>
      </c>
      <c r="B184" s="221" t="s">
        <v>249</v>
      </c>
      <c r="C184" s="332">
        <v>1485</v>
      </c>
      <c r="D184" s="331">
        <v>2328</v>
      </c>
      <c r="E184" s="328" t="str">
        <f t="shared" si="8"/>
        <v/>
      </c>
      <c r="F184" s="329" t="str">
        <f t="shared" si="6"/>
        <v>是</v>
      </c>
      <c r="G184" s="317" t="str">
        <f t="shared" si="7"/>
        <v>项</v>
      </c>
    </row>
    <row r="185" s="307" customFormat="1" ht="36" customHeight="1" spans="1:7">
      <c r="A185" s="198" t="s">
        <v>525</v>
      </c>
      <c r="B185" s="221" t="s">
        <v>251</v>
      </c>
      <c r="C185" s="332">
        <v>15</v>
      </c>
      <c r="D185" s="331">
        <v>62</v>
      </c>
      <c r="E185" s="328" t="str">
        <f t="shared" si="8"/>
        <v/>
      </c>
      <c r="F185" s="329" t="str">
        <f t="shared" si="6"/>
        <v>是</v>
      </c>
      <c r="G185" s="317" t="str">
        <f t="shared" si="7"/>
        <v>项</v>
      </c>
    </row>
    <row r="186" s="307" customFormat="1" ht="36" customHeight="1" spans="1:7">
      <c r="A186" s="198" t="s">
        <v>526</v>
      </c>
      <c r="B186" s="221" t="s">
        <v>253</v>
      </c>
      <c r="C186" s="332"/>
      <c r="D186" s="330"/>
      <c r="E186" s="328" t="str">
        <f t="shared" si="8"/>
        <v/>
      </c>
      <c r="F186" s="329" t="str">
        <f t="shared" si="6"/>
        <v>否</v>
      </c>
      <c r="G186" s="317" t="str">
        <f t="shared" si="7"/>
        <v>项</v>
      </c>
    </row>
    <row r="187" s="307" customFormat="1" ht="36" customHeight="1" spans="1:7">
      <c r="A187" s="198" t="s">
        <v>527</v>
      </c>
      <c r="B187" s="221" t="s">
        <v>528</v>
      </c>
      <c r="C187" s="332">
        <v>10</v>
      </c>
      <c r="D187" s="331">
        <v>10</v>
      </c>
      <c r="E187" s="328">
        <f t="shared" si="8"/>
        <v>0</v>
      </c>
      <c r="F187" s="329" t="str">
        <f t="shared" si="6"/>
        <v>是</v>
      </c>
      <c r="G187" s="317" t="str">
        <f t="shared" si="7"/>
        <v>项</v>
      </c>
    </row>
    <row r="188" s="307" customFormat="1" ht="36" customHeight="1" spans="1:7">
      <c r="A188" s="198" t="s">
        <v>529</v>
      </c>
      <c r="B188" s="221" t="s">
        <v>267</v>
      </c>
      <c r="C188" s="332">
        <v>51</v>
      </c>
      <c r="D188" s="331">
        <v>55</v>
      </c>
      <c r="E188" s="328">
        <f t="shared" si="8"/>
        <v>0.078</v>
      </c>
      <c r="F188" s="329" t="str">
        <f t="shared" si="6"/>
        <v>是</v>
      </c>
      <c r="G188" s="317" t="str">
        <f t="shared" si="7"/>
        <v>项</v>
      </c>
    </row>
    <row r="189" s="307" customFormat="1" ht="36" customHeight="1" spans="1:7">
      <c r="A189" s="198" t="s">
        <v>530</v>
      </c>
      <c r="B189" s="221" t="s">
        <v>531</v>
      </c>
      <c r="C189" s="201">
        <v>0</v>
      </c>
      <c r="D189" s="330"/>
      <c r="E189" s="328" t="str">
        <f t="shared" si="8"/>
        <v/>
      </c>
      <c r="F189" s="329" t="str">
        <f t="shared" si="6"/>
        <v>否</v>
      </c>
      <c r="G189" s="317" t="str">
        <f t="shared" si="7"/>
        <v>项</v>
      </c>
    </row>
    <row r="190" ht="36" customHeight="1" spans="1:7">
      <c r="A190" s="198" t="s">
        <v>532</v>
      </c>
      <c r="B190" s="221" t="s">
        <v>533</v>
      </c>
      <c r="C190" s="330">
        <f>SUM(C191:C196)</f>
        <v>551</v>
      </c>
      <c r="D190" s="330">
        <f>SUM(D191:D196)</f>
        <v>628</v>
      </c>
      <c r="E190" s="328">
        <f t="shared" si="8"/>
        <v>0.14</v>
      </c>
      <c r="F190" s="329" t="str">
        <f t="shared" si="6"/>
        <v>是</v>
      </c>
      <c r="G190" s="317" t="str">
        <f t="shared" si="7"/>
        <v>款</v>
      </c>
    </row>
    <row r="191" s="307" customFormat="1" ht="36" customHeight="1" spans="1:7">
      <c r="A191" s="198" t="s">
        <v>534</v>
      </c>
      <c r="B191" s="221" t="s">
        <v>249</v>
      </c>
      <c r="C191" s="332">
        <v>363</v>
      </c>
      <c r="D191" s="331">
        <v>439</v>
      </c>
      <c r="E191" s="328">
        <f t="shared" si="8"/>
        <v>0.209</v>
      </c>
      <c r="F191" s="329" t="str">
        <f t="shared" si="6"/>
        <v>是</v>
      </c>
      <c r="G191" s="317" t="str">
        <f t="shared" si="7"/>
        <v>项</v>
      </c>
    </row>
    <row r="192" s="307" customFormat="1" ht="36" customHeight="1" spans="1:7">
      <c r="A192" s="198" t="s">
        <v>535</v>
      </c>
      <c r="B192" s="221" t="s">
        <v>251</v>
      </c>
      <c r="C192" s="332">
        <v>94</v>
      </c>
      <c r="D192" s="331">
        <v>100</v>
      </c>
      <c r="E192" s="328">
        <f t="shared" si="8"/>
        <v>0.064</v>
      </c>
      <c r="F192" s="329" t="str">
        <f t="shared" si="6"/>
        <v>是</v>
      </c>
      <c r="G192" s="317" t="str">
        <f t="shared" si="7"/>
        <v>项</v>
      </c>
    </row>
    <row r="193" s="307" customFormat="1" ht="36" customHeight="1" spans="1:7">
      <c r="A193" s="198" t="s">
        <v>536</v>
      </c>
      <c r="B193" s="221" t="s">
        <v>253</v>
      </c>
      <c r="C193" s="332"/>
      <c r="D193" s="330"/>
      <c r="E193" s="328" t="str">
        <f t="shared" si="8"/>
        <v/>
      </c>
      <c r="F193" s="329" t="str">
        <f t="shared" si="6"/>
        <v>否</v>
      </c>
      <c r="G193" s="317" t="str">
        <f t="shared" si="7"/>
        <v>项</v>
      </c>
    </row>
    <row r="194" s="307" customFormat="1" ht="36" customHeight="1" spans="1:7">
      <c r="A194" s="198" t="s">
        <v>537</v>
      </c>
      <c r="B194" s="221" t="s">
        <v>538</v>
      </c>
      <c r="C194" s="332"/>
      <c r="D194" s="330"/>
      <c r="E194" s="328" t="str">
        <f t="shared" si="8"/>
        <v/>
      </c>
      <c r="F194" s="329" t="str">
        <f t="shared" si="6"/>
        <v>否</v>
      </c>
      <c r="G194" s="317" t="str">
        <f t="shared" si="7"/>
        <v>项</v>
      </c>
    </row>
    <row r="195" s="307" customFormat="1" ht="36" customHeight="1" spans="1:7">
      <c r="A195" s="198" t="s">
        <v>539</v>
      </c>
      <c r="B195" s="221" t="s">
        <v>267</v>
      </c>
      <c r="C195" s="332">
        <v>73</v>
      </c>
      <c r="D195" s="331">
        <v>73</v>
      </c>
      <c r="E195" s="328">
        <f t="shared" si="8"/>
        <v>0</v>
      </c>
      <c r="F195" s="329" t="str">
        <f t="shared" si="6"/>
        <v>是</v>
      </c>
      <c r="G195" s="317" t="str">
        <f t="shared" si="7"/>
        <v>项</v>
      </c>
    </row>
    <row r="196" s="307" customFormat="1" ht="36" customHeight="1" spans="1:7">
      <c r="A196" s="198" t="s">
        <v>540</v>
      </c>
      <c r="B196" s="221" t="s">
        <v>541</v>
      </c>
      <c r="C196" s="332">
        <v>21</v>
      </c>
      <c r="D196" s="331">
        <v>16</v>
      </c>
      <c r="E196" s="328">
        <f t="shared" si="8"/>
        <v>-0.238</v>
      </c>
      <c r="F196" s="329" t="str">
        <f t="shared" ref="F196:F259" si="9">IF(LEN(A196)=3,"是",IF(B196&lt;&gt;"",IF(SUM(C196:D196)&lt;&gt;0,"是","否"),"是"))</f>
        <v>是</v>
      </c>
      <c r="G196" s="317" t="str">
        <f t="shared" ref="G196:G258" si="10">IF(LEN(A196)=3,"类",IF(LEN(A196)=5,"款","项"))</f>
        <v>项</v>
      </c>
    </row>
    <row r="197" ht="36" customHeight="1" spans="1:7">
      <c r="A197" s="198" t="s">
        <v>542</v>
      </c>
      <c r="B197" s="221" t="s">
        <v>543</v>
      </c>
      <c r="C197" s="330">
        <f>SUM(C198:C203)</f>
        <v>523</v>
      </c>
      <c r="D197" s="330">
        <f>SUM(D198:D203)</f>
        <v>565</v>
      </c>
      <c r="E197" s="328">
        <f t="shared" si="8"/>
        <v>0.08</v>
      </c>
      <c r="F197" s="329" t="str">
        <f t="shared" si="9"/>
        <v>是</v>
      </c>
      <c r="G197" s="317" t="str">
        <f t="shared" si="10"/>
        <v>款</v>
      </c>
    </row>
    <row r="198" s="307" customFormat="1" ht="36" customHeight="1" spans="1:7">
      <c r="A198" s="198" t="s">
        <v>544</v>
      </c>
      <c r="B198" s="221" t="s">
        <v>249</v>
      </c>
      <c r="C198" s="332">
        <v>232</v>
      </c>
      <c r="D198" s="331">
        <v>215</v>
      </c>
      <c r="E198" s="328">
        <f t="shared" si="8"/>
        <v>-0.073</v>
      </c>
      <c r="F198" s="329" t="str">
        <f t="shared" si="9"/>
        <v>是</v>
      </c>
      <c r="G198" s="317" t="str">
        <f t="shared" si="10"/>
        <v>项</v>
      </c>
    </row>
    <row r="199" s="307" customFormat="1" ht="36" customHeight="1" spans="1:7">
      <c r="A199" s="198" t="s">
        <v>545</v>
      </c>
      <c r="B199" s="221" t="s">
        <v>251</v>
      </c>
      <c r="C199" s="332">
        <v>52</v>
      </c>
      <c r="D199" s="331">
        <v>80</v>
      </c>
      <c r="E199" s="328" t="str">
        <f t="shared" ref="E199:E245" si="11">IF(C199&lt;&gt;0,IF((D199/C199-1)&lt;-30%,"",IF((D199/C199-1)&gt;30%,"",D199/C199-1)),"")</f>
        <v/>
      </c>
      <c r="F199" s="329" t="str">
        <f t="shared" si="9"/>
        <v>是</v>
      </c>
      <c r="G199" s="317" t="str">
        <f t="shared" si="10"/>
        <v>项</v>
      </c>
    </row>
    <row r="200" s="307" customFormat="1" ht="36" customHeight="1" spans="1:7">
      <c r="A200" s="198" t="s">
        <v>546</v>
      </c>
      <c r="B200" s="221" t="s">
        <v>253</v>
      </c>
      <c r="C200" s="332"/>
      <c r="D200" s="330"/>
      <c r="E200" s="328" t="str">
        <f t="shared" si="11"/>
        <v/>
      </c>
      <c r="F200" s="329" t="str">
        <f t="shared" si="9"/>
        <v>否</v>
      </c>
      <c r="G200" s="317" t="str">
        <f t="shared" si="10"/>
        <v>项</v>
      </c>
    </row>
    <row r="201" s="307" customFormat="1" ht="36" customHeight="1" spans="1:7">
      <c r="A201" s="198" t="s">
        <v>547</v>
      </c>
      <c r="B201" s="221" t="s">
        <v>548</v>
      </c>
      <c r="C201" s="332"/>
      <c r="D201" s="330"/>
      <c r="E201" s="328" t="str">
        <f t="shared" si="11"/>
        <v/>
      </c>
      <c r="F201" s="329" t="str">
        <f t="shared" si="9"/>
        <v>否</v>
      </c>
      <c r="G201" s="317" t="str">
        <f t="shared" si="10"/>
        <v>项</v>
      </c>
    </row>
    <row r="202" s="307" customFormat="1" ht="36" customHeight="1" spans="1:7">
      <c r="A202" s="198" t="s">
        <v>549</v>
      </c>
      <c r="B202" s="221" t="s">
        <v>267</v>
      </c>
      <c r="C202" s="332">
        <v>256</v>
      </c>
      <c r="D202" s="331">
        <v>270</v>
      </c>
      <c r="E202" s="328">
        <f t="shared" si="11"/>
        <v>0.055</v>
      </c>
      <c r="F202" s="329" t="str">
        <f t="shared" si="9"/>
        <v>是</v>
      </c>
      <c r="G202" s="317" t="str">
        <f t="shared" si="10"/>
        <v>项</v>
      </c>
    </row>
    <row r="203" s="307" customFormat="1" ht="36" customHeight="1" spans="1:7">
      <c r="A203" s="198" t="s">
        <v>550</v>
      </c>
      <c r="B203" s="221" t="s">
        <v>551</v>
      </c>
      <c r="C203" s="332">
        <v>-17</v>
      </c>
      <c r="D203" s="330"/>
      <c r="E203" s="328" t="str">
        <f t="shared" si="11"/>
        <v/>
      </c>
      <c r="F203" s="329" t="str">
        <f t="shared" si="9"/>
        <v>是</v>
      </c>
      <c r="G203" s="317" t="str">
        <f t="shared" si="10"/>
        <v>项</v>
      </c>
    </row>
    <row r="204" ht="36" customHeight="1" spans="1:7">
      <c r="A204" s="198" t="s">
        <v>552</v>
      </c>
      <c r="B204" s="221" t="s">
        <v>553</v>
      </c>
      <c r="C204" s="330">
        <f>SUM(C205:C211)</f>
        <v>176</v>
      </c>
      <c r="D204" s="330">
        <f>SUM(D205:D211)</f>
        <v>198</v>
      </c>
      <c r="E204" s="328">
        <f t="shared" si="11"/>
        <v>0.125</v>
      </c>
      <c r="F204" s="329" t="str">
        <f t="shared" si="9"/>
        <v>是</v>
      </c>
      <c r="G204" s="317" t="str">
        <f t="shared" si="10"/>
        <v>款</v>
      </c>
    </row>
    <row r="205" s="307" customFormat="1" ht="36" customHeight="1" spans="1:7">
      <c r="A205" s="198" t="s">
        <v>554</v>
      </c>
      <c r="B205" s="221" t="s">
        <v>249</v>
      </c>
      <c r="C205" s="332">
        <v>157</v>
      </c>
      <c r="D205" s="331">
        <v>187</v>
      </c>
      <c r="E205" s="328">
        <f t="shared" si="11"/>
        <v>0.191</v>
      </c>
      <c r="F205" s="329" t="str">
        <f t="shared" si="9"/>
        <v>是</v>
      </c>
      <c r="G205" s="317" t="str">
        <f t="shared" si="10"/>
        <v>项</v>
      </c>
    </row>
    <row r="206" s="307" customFormat="1" ht="36" customHeight="1" spans="1:7">
      <c r="A206" s="198" t="s">
        <v>555</v>
      </c>
      <c r="B206" s="221" t="s">
        <v>251</v>
      </c>
      <c r="C206" s="332">
        <v>3</v>
      </c>
      <c r="D206" s="331">
        <v>0</v>
      </c>
      <c r="E206" s="328" t="str">
        <f t="shared" si="11"/>
        <v/>
      </c>
      <c r="F206" s="329" t="str">
        <f t="shared" si="9"/>
        <v>是</v>
      </c>
      <c r="G206" s="317" t="str">
        <f t="shared" si="10"/>
        <v>项</v>
      </c>
    </row>
    <row r="207" s="307" customFormat="1" ht="36" customHeight="1" spans="1:7">
      <c r="A207" s="198" t="s">
        <v>556</v>
      </c>
      <c r="B207" s="221" t="s">
        <v>253</v>
      </c>
      <c r="C207" s="332"/>
      <c r="D207" s="330"/>
      <c r="E207" s="328" t="str">
        <f t="shared" si="11"/>
        <v/>
      </c>
      <c r="F207" s="329" t="str">
        <f t="shared" si="9"/>
        <v>否</v>
      </c>
      <c r="G207" s="317" t="str">
        <f t="shared" si="10"/>
        <v>项</v>
      </c>
    </row>
    <row r="208" s="307" customFormat="1" ht="36" customHeight="1" spans="1:7">
      <c r="A208" s="198" t="s">
        <v>557</v>
      </c>
      <c r="B208" s="221" t="s">
        <v>558</v>
      </c>
      <c r="C208" s="332">
        <v>1</v>
      </c>
      <c r="D208" s="331">
        <v>5</v>
      </c>
      <c r="E208" s="328" t="str">
        <f t="shared" si="11"/>
        <v/>
      </c>
      <c r="F208" s="329" t="str">
        <f t="shared" si="9"/>
        <v>是</v>
      </c>
      <c r="G208" s="317" t="str">
        <f t="shared" si="10"/>
        <v>项</v>
      </c>
    </row>
    <row r="209" s="307" customFormat="1" ht="36" customHeight="1" spans="1:7">
      <c r="A209" s="198" t="s">
        <v>559</v>
      </c>
      <c r="B209" s="221" t="s">
        <v>560</v>
      </c>
      <c r="C209" s="332">
        <v>3</v>
      </c>
      <c r="D209" s="331">
        <v>5</v>
      </c>
      <c r="E209" s="328" t="str">
        <f t="shared" si="11"/>
        <v/>
      </c>
      <c r="F209" s="329" t="str">
        <f t="shared" si="9"/>
        <v>是</v>
      </c>
      <c r="G209" s="317" t="str">
        <f t="shared" si="10"/>
        <v>项</v>
      </c>
    </row>
    <row r="210" s="307" customFormat="1" ht="36" customHeight="1" spans="1:7">
      <c r="A210" s="198" t="s">
        <v>561</v>
      </c>
      <c r="B210" s="221" t="s">
        <v>267</v>
      </c>
      <c r="C210" s="332"/>
      <c r="D210" s="330"/>
      <c r="E210" s="328" t="str">
        <f t="shared" si="11"/>
        <v/>
      </c>
      <c r="F210" s="329" t="str">
        <f t="shared" si="9"/>
        <v>否</v>
      </c>
      <c r="G210" s="317" t="str">
        <f t="shared" si="10"/>
        <v>项</v>
      </c>
    </row>
    <row r="211" s="307" customFormat="1" ht="36" customHeight="1" spans="1:7">
      <c r="A211" s="198" t="s">
        <v>562</v>
      </c>
      <c r="B211" s="221" t="s">
        <v>563</v>
      </c>
      <c r="C211" s="332">
        <v>12</v>
      </c>
      <c r="D211" s="331">
        <v>1</v>
      </c>
      <c r="E211" s="328" t="str">
        <f t="shared" si="11"/>
        <v/>
      </c>
      <c r="F211" s="329" t="str">
        <f t="shared" si="9"/>
        <v>是</v>
      </c>
      <c r="G211" s="317" t="str">
        <f t="shared" si="10"/>
        <v>项</v>
      </c>
    </row>
    <row r="212" ht="36" customHeight="1" spans="1:7">
      <c r="A212" s="198" t="s">
        <v>564</v>
      </c>
      <c r="B212" s="221" t="s">
        <v>565</v>
      </c>
      <c r="C212" s="330">
        <f>SUM(C213:C217)</f>
        <v>0</v>
      </c>
      <c r="D212" s="330">
        <f>SUM(D213:D217)</f>
        <v>0</v>
      </c>
      <c r="E212" s="328" t="str">
        <f t="shared" si="11"/>
        <v/>
      </c>
      <c r="F212" s="329" t="str">
        <f t="shared" si="9"/>
        <v>否</v>
      </c>
      <c r="G212" s="317" t="str">
        <f t="shared" si="10"/>
        <v>款</v>
      </c>
    </row>
    <row r="213" s="307" customFormat="1" ht="36" customHeight="1" spans="1:7">
      <c r="A213" s="198" t="s">
        <v>566</v>
      </c>
      <c r="B213" s="221" t="s">
        <v>249</v>
      </c>
      <c r="C213" s="330"/>
      <c r="D213" s="330"/>
      <c r="E213" s="328" t="str">
        <f t="shared" si="11"/>
        <v/>
      </c>
      <c r="F213" s="329" t="str">
        <f t="shared" si="9"/>
        <v>否</v>
      </c>
      <c r="G213" s="317" t="str">
        <f t="shared" si="10"/>
        <v>项</v>
      </c>
    </row>
    <row r="214" s="307" customFormat="1" ht="36" customHeight="1" spans="1:7">
      <c r="A214" s="198" t="s">
        <v>567</v>
      </c>
      <c r="B214" s="221" t="s">
        <v>251</v>
      </c>
      <c r="C214" s="330"/>
      <c r="D214" s="330"/>
      <c r="E214" s="328" t="str">
        <f t="shared" si="11"/>
        <v/>
      </c>
      <c r="F214" s="329" t="str">
        <f t="shared" si="9"/>
        <v>否</v>
      </c>
      <c r="G214" s="317" t="str">
        <f t="shared" si="10"/>
        <v>项</v>
      </c>
    </row>
    <row r="215" s="307" customFormat="1" ht="36" customHeight="1" spans="1:7">
      <c r="A215" s="198" t="s">
        <v>568</v>
      </c>
      <c r="B215" s="221" t="s">
        <v>253</v>
      </c>
      <c r="C215" s="330"/>
      <c r="D215" s="330"/>
      <c r="E215" s="328" t="str">
        <f t="shared" si="11"/>
        <v/>
      </c>
      <c r="F215" s="329" t="str">
        <f t="shared" si="9"/>
        <v>否</v>
      </c>
      <c r="G215" s="317" t="str">
        <f t="shared" si="10"/>
        <v>项</v>
      </c>
    </row>
    <row r="216" s="307" customFormat="1" ht="36" customHeight="1" spans="1:7">
      <c r="A216" s="198" t="s">
        <v>569</v>
      </c>
      <c r="B216" s="221" t="s">
        <v>267</v>
      </c>
      <c r="C216" s="330"/>
      <c r="D216" s="330"/>
      <c r="E216" s="328" t="str">
        <f t="shared" si="11"/>
        <v/>
      </c>
      <c r="F216" s="329" t="str">
        <f t="shared" si="9"/>
        <v>否</v>
      </c>
      <c r="G216" s="317" t="str">
        <f t="shared" si="10"/>
        <v>项</v>
      </c>
    </row>
    <row r="217" s="307" customFormat="1" ht="36" customHeight="1" spans="1:7">
      <c r="A217" s="198" t="s">
        <v>570</v>
      </c>
      <c r="B217" s="221" t="s">
        <v>571</v>
      </c>
      <c r="C217" s="330"/>
      <c r="D217" s="330"/>
      <c r="E217" s="328" t="str">
        <f t="shared" si="11"/>
        <v/>
      </c>
      <c r="F217" s="329" t="str">
        <f t="shared" si="9"/>
        <v>否</v>
      </c>
      <c r="G217" s="317" t="str">
        <f t="shared" si="10"/>
        <v>项</v>
      </c>
    </row>
    <row r="218" ht="36" customHeight="1" spans="1:7">
      <c r="A218" s="198" t="s">
        <v>572</v>
      </c>
      <c r="B218" s="221" t="s">
        <v>573</v>
      </c>
      <c r="C218" s="330">
        <f>SUM(C219:C223)</f>
        <v>0</v>
      </c>
      <c r="D218" s="330">
        <f>SUM(D219:D223)</f>
        <v>3</v>
      </c>
      <c r="E218" s="328" t="str">
        <f t="shared" si="11"/>
        <v/>
      </c>
      <c r="F218" s="329" t="str">
        <f t="shared" si="9"/>
        <v>是</v>
      </c>
      <c r="G218" s="317" t="str">
        <f t="shared" si="10"/>
        <v>款</v>
      </c>
    </row>
    <row r="219" s="307" customFormat="1" ht="36" customHeight="1" spans="1:7">
      <c r="A219" s="198" t="s">
        <v>574</v>
      </c>
      <c r="B219" s="221" t="s">
        <v>249</v>
      </c>
      <c r="C219" s="330"/>
      <c r="D219" s="330"/>
      <c r="E219" s="328" t="str">
        <f t="shared" si="11"/>
        <v/>
      </c>
      <c r="F219" s="329" t="str">
        <f t="shared" si="9"/>
        <v>否</v>
      </c>
      <c r="G219" s="317" t="str">
        <f t="shared" si="10"/>
        <v>项</v>
      </c>
    </row>
    <row r="220" s="307" customFormat="1" ht="36" customHeight="1" spans="1:7">
      <c r="A220" s="198" t="s">
        <v>575</v>
      </c>
      <c r="B220" s="221" t="s">
        <v>251</v>
      </c>
      <c r="C220" s="330"/>
      <c r="D220" s="330"/>
      <c r="E220" s="328" t="str">
        <f t="shared" si="11"/>
        <v/>
      </c>
      <c r="F220" s="329" t="str">
        <f t="shared" si="9"/>
        <v>否</v>
      </c>
      <c r="G220" s="317" t="str">
        <f t="shared" si="10"/>
        <v>项</v>
      </c>
    </row>
    <row r="221" s="307" customFormat="1" ht="36" customHeight="1" spans="1:7">
      <c r="A221" s="198" t="s">
        <v>576</v>
      </c>
      <c r="B221" s="221" t="s">
        <v>253</v>
      </c>
      <c r="C221" s="330"/>
      <c r="D221" s="330"/>
      <c r="E221" s="328" t="str">
        <f t="shared" si="11"/>
        <v/>
      </c>
      <c r="F221" s="329" t="str">
        <f t="shared" si="9"/>
        <v>否</v>
      </c>
      <c r="G221" s="317" t="str">
        <f t="shared" si="10"/>
        <v>项</v>
      </c>
    </row>
    <row r="222" s="307" customFormat="1" ht="36" customHeight="1" spans="1:7">
      <c r="A222" s="198" t="s">
        <v>577</v>
      </c>
      <c r="B222" s="221" t="s">
        <v>267</v>
      </c>
      <c r="C222" s="330"/>
      <c r="D222" s="330"/>
      <c r="E222" s="328" t="str">
        <f t="shared" si="11"/>
        <v/>
      </c>
      <c r="F222" s="329" t="str">
        <f t="shared" si="9"/>
        <v>否</v>
      </c>
      <c r="G222" s="317" t="str">
        <f t="shared" si="10"/>
        <v>项</v>
      </c>
    </row>
    <row r="223" s="307" customFormat="1" ht="36" customHeight="1" spans="1:7">
      <c r="A223" s="198" t="s">
        <v>578</v>
      </c>
      <c r="B223" s="221" t="s">
        <v>579</v>
      </c>
      <c r="C223" s="330"/>
      <c r="D223" s="331">
        <v>3</v>
      </c>
      <c r="E223" s="328" t="str">
        <f t="shared" si="11"/>
        <v/>
      </c>
      <c r="F223" s="329" t="str">
        <f t="shared" si="9"/>
        <v>是</v>
      </c>
      <c r="G223" s="317" t="str">
        <f t="shared" si="10"/>
        <v>项</v>
      </c>
    </row>
    <row r="224" ht="36" customHeight="1" spans="1:7">
      <c r="A224" s="198" t="s">
        <v>580</v>
      </c>
      <c r="B224" s="221" t="s">
        <v>581</v>
      </c>
      <c r="C224" s="330">
        <f>SUM(C225:C230)</f>
        <v>0</v>
      </c>
      <c r="D224" s="330"/>
      <c r="E224" s="328" t="str">
        <f t="shared" si="11"/>
        <v/>
      </c>
      <c r="F224" s="329" t="str">
        <f t="shared" si="9"/>
        <v>否</v>
      </c>
      <c r="G224" s="317" t="str">
        <f t="shared" si="10"/>
        <v>款</v>
      </c>
    </row>
    <row r="225" s="307" customFormat="1" ht="36" customHeight="1" spans="1:7">
      <c r="A225" s="198" t="s">
        <v>582</v>
      </c>
      <c r="B225" s="221" t="s">
        <v>249</v>
      </c>
      <c r="C225" s="330"/>
      <c r="D225" s="330"/>
      <c r="E225" s="328" t="str">
        <f t="shared" si="11"/>
        <v/>
      </c>
      <c r="F225" s="329" t="str">
        <f t="shared" si="9"/>
        <v>否</v>
      </c>
      <c r="G225" s="317" t="str">
        <f t="shared" si="10"/>
        <v>项</v>
      </c>
    </row>
    <row r="226" s="307" customFormat="1" ht="36" customHeight="1" spans="1:7">
      <c r="A226" s="198" t="s">
        <v>583</v>
      </c>
      <c r="B226" s="221" t="s">
        <v>251</v>
      </c>
      <c r="C226" s="330"/>
      <c r="D226" s="330"/>
      <c r="E226" s="328" t="str">
        <f t="shared" si="11"/>
        <v/>
      </c>
      <c r="F226" s="329" t="str">
        <f t="shared" si="9"/>
        <v>否</v>
      </c>
      <c r="G226" s="317" t="str">
        <f t="shared" si="10"/>
        <v>项</v>
      </c>
    </row>
    <row r="227" s="307" customFormat="1" ht="36" customHeight="1" spans="1:7">
      <c r="A227" s="198" t="s">
        <v>584</v>
      </c>
      <c r="B227" s="221" t="s">
        <v>253</v>
      </c>
      <c r="C227" s="330"/>
      <c r="D227" s="330"/>
      <c r="E227" s="328" t="str">
        <f t="shared" si="11"/>
        <v/>
      </c>
      <c r="F227" s="329" t="str">
        <f t="shared" si="9"/>
        <v>否</v>
      </c>
      <c r="G227" s="317" t="str">
        <f t="shared" si="10"/>
        <v>项</v>
      </c>
    </row>
    <row r="228" s="307" customFormat="1" ht="36" customHeight="1" spans="1:7">
      <c r="A228" s="198" t="s">
        <v>585</v>
      </c>
      <c r="B228" s="221" t="s">
        <v>586</v>
      </c>
      <c r="C228" s="330"/>
      <c r="D228" s="330"/>
      <c r="E228" s="328" t="str">
        <f t="shared" si="11"/>
        <v/>
      </c>
      <c r="F228" s="329" t="str">
        <f t="shared" si="9"/>
        <v>否</v>
      </c>
      <c r="G228" s="317" t="str">
        <f t="shared" si="10"/>
        <v>项</v>
      </c>
    </row>
    <row r="229" s="307" customFormat="1" ht="36" customHeight="1" spans="1:7">
      <c r="A229" s="198" t="s">
        <v>587</v>
      </c>
      <c r="B229" s="221" t="s">
        <v>267</v>
      </c>
      <c r="C229" s="330"/>
      <c r="D229" s="330"/>
      <c r="E229" s="328" t="str">
        <f t="shared" si="11"/>
        <v/>
      </c>
      <c r="F229" s="329" t="str">
        <f t="shared" si="9"/>
        <v>否</v>
      </c>
      <c r="G229" s="317" t="str">
        <f t="shared" si="10"/>
        <v>项</v>
      </c>
    </row>
    <row r="230" s="307" customFormat="1" ht="36" customHeight="1" spans="1:7">
      <c r="A230" s="198" t="s">
        <v>588</v>
      </c>
      <c r="B230" s="221" t="s">
        <v>589</v>
      </c>
      <c r="C230" s="330"/>
      <c r="D230" s="330"/>
      <c r="E230" s="328" t="str">
        <f t="shared" si="11"/>
        <v/>
      </c>
      <c r="F230" s="329" t="str">
        <f t="shared" si="9"/>
        <v>否</v>
      </c>
      <c r="G230" s="317" t="str">
        <f t="shared" si="10"/>
        <v>项</v>
      </c>
    </row>
    <row r="231" ht="36" customHeight="1" spans="1:7">
      <c r="A231" s="198" t="s">
        <v>590</v>
      </c>
      <c r="B231" s="221" t="s">
        <v>3232</v>
      </c>
      <c r="C231" s="330">
        <f>SUM(C232:C245)</f>
        <v>895</v>
      </c>
      <c r="D231" s="330">
        <f>SUM(D232:D245)</f>
        <v>943</v>
      </c>
      <c r="E231" s="328">
        <f t="shared" si="11"/>
        <v>0.054</v>
      </c>
      <c r="F231" s="329" t="str">
        <f t="shared" si="9"/>
        <v>是</v>
      </c>
      <c r="G231" s="317" t="str">
        <f t="shared" si="10"/>
        <v>款</v>
      </c>
    </row>
    <row r="232" s="307" customFormat="1" ht="36" customHeight="1" spans="1:7">
      <c r="A232" s="198" t="s">
        <v>592</v>
      </c>
      <c r="B232" s="221" t="s">
        <v>249</v>
      </c>
      <c r="C232" s="332">
        <v>693</v>
      </c>
      <c r="D232" s="331">
        <v>743</v>
      </c>
      <c r="E232" s="328">
        <f t="shared" si="11"/>
        <v>0.072</v>
      </c>
      <c r="F232" s="329" t="str">
        <f t="shared" si="9"/>
        <v>是</v>
      </c>
      <c r="G232" s="317" t="str">
        <f t="shared" si="10"/>
        <v>项</v>
      </c>
    </row>
    <row r="233" s="307" customFormat="1" ht="36" customHeight="1" spans="1:7">
      <c r="A233" s="198" t="s">
        <v>593</v>
      </c>
      <c r="B233" s="221" t="s">
        <v>251</v>
      </c>
      <c r="C233" s="332">
        <v>20</v>
      </c>
      <c r="D233" s="331">
        <v>30</v>
      </c>
      <c r="E233" s="328" t="str">
        <f t="shared" si="11"/>
        <v/>
      </c>
      <c r="F233" s="329" t="str">
        <f t="shared" si="9"/>
        <v>是</v>
      </c>
      <c r="G233" s="317" t="str">
        <f t="shared" si="10"/>
        <v>项</v>
      </c>
    </row>
    <row r="234" s="307" customFormat="1" ht="36" customHeight="1" spans="1:7">
      <c r="A234" s="198" t="s">
        <v>594</v>
      </c>
      <c r="B234" s="221" t="s">
        <v>253</v>
      </c>
      <c r="C234" s="332"/>
      <c r="D234" s="330"/>
      <c r="E234" s="328" t="str">
        <f t="shared" si="11"/>
        <v/>
      </c>
      <c r="F234" s="329" t="str">
        <f t="shared" si="9"/>
        <v>否</v>
      </c>
      <c r="G234" s="317" t="str">
        <f t="shared" si="10"/>
        <v>项</v>
      </c>
    </row>
    <row r="235" s="307" customFormat="1" ht="36" customHeight="1" spans="1:7">
      <c r="A235" s="198" t="s">
        <v>595</v>
      </c>
      <c r="B235" s="221" t="s">
        <v>596</v>
      </c>
      <c r="C235" s="332"/>
      <c r="D235" s="330"/>
      <c r="E235" s="328" t="str">
        <f t="shared" si="11"/>
        <v/>
      </c>
      <c r="F235" s="329" t="str">
        <f t="shared" si="9"/>
        <v>否</v>
      </c>
      <c r="G235" s="317" t="str">
        <f t="shared" si="10"/>
        <v>项</v>
      </c>
    </row>
    <row r="236" s="307" customFormat="1" ht="36" customHeight="1" spans="1:7">
      <c r="A236" s="198" t="s">
        <v>597</v>
      </c>
      <c r="B236" s="221" t="s">
        <v>598</v>
      </c>
      <c r="C236" s="332">
        <v>1</v>
      </c>
      <c r="D236" s="331">
        <v>3</v>
      </c>
      <c r="E236" s="328" t="str">
        <f t="shared" si="11"/>
        <v/>
      </c>
      <c r="F236" s="329" t="str">
        <f t="shared" si="9"/>
        <v>是</v>
      </c>
      <c r="G236" s="317" t="str">
        <f t="shared" si="10"/>
        <v>项</v>
      </c>
    </row>
    <row r="237" s="307" customFormat="1" ht="36" customHeight="1" spans="1:7">
      <c r="A237" s="198" t="s">
        <v>599</v>
      </c>
      <c r="B237" s="221" t="s">
        <v>350</v>
      </c>
      <c r="C237" s="332"/>
      <c r="D237" s="330"/>
      <c r="E237" s="328" t="str">
        <f t="shared" si="11"/>
        <v/>
      </c>
      <c r="F237" s="329" t="str">
        <f t="shared" si="9"/>
        <v>否</v>
      </c>
      <c r="G237" s="317" t="str">
        <f t="shared" si="10"/>
        <v>项</v>
      </c>
    </row>
    <row r="238" s="307" customFormat="1" ht="36" customHeight="1" spans="1:7">
      <c r="A238" s="198" t="s">
        <v>600</v>
      </c>
      <c r="B238" s="221" t="s">
        <v>601</v>
      </c>
      <c r="C238" s="332">
        <v>4</v>
      </c>
      <c r="D238" s="330"/>
      <c r="E238" s="328" t="str">
        <f t="shared" si="11"/>
        <v/>
      </c>
      <c r="F238" s="329" t="str">
        <f t="shared" si="9"/>
        <v>是</v>
      </c>
      <c r="G238" s="317" t="str">
        <f t="shared" si="10"/>
        <v>项</v>
      </c>
    </row>
    <row r="239" s="307" customFormat="1" ht="36" customHeight="1" spans="1:7">
      <c r="A239" s="198" t="s">
        <v>602</v>
      </c>
      <c r="B239" s="221" t="s">
        <v>603</v>
      </c>
      <c r="C239" s="332">
        <v>1</v>
      </c>
      <c r="D239" s="330"/>
      <c r="E239" s="328" t="str">
        <f t="shared" si="11"/>
        <v/>
      </c>
      <c r="F239" s="329" t="str">
        <f t="shared" si="9"/>
        <v>是</v>
      </c>
      <c r="G239" s="317" t="str">
        <f t="shared" si="10"/>
        <v>项</v>
      </c>
    </row>
    <row r="240" s="307" customFormat="1" ht="36" customHeight="1" spans="1:7">
      <c r="A240" s="198" t="s">
        <v>604</v>
      </c>
      <c r="B240" s="221" t="s">
        <v>605</v>
      </c>
      <c r="C240" s="332"/>
      <c r="D240" s="330"/>
      <c r="E240" s="328" t="str">
        <f t="shared" si="11"/>
        <v/>
      </c>
      <c r="F240" s="329" t="str">
        <f t="shared" si="9"/>
        <v>否</v>
      </c>
      <c r="G240" s="317" t="str">
        <f t="shared" si="10"/>
        <v>项</v>
      </c>
    </row>
    <row r="241" s="307" customFormat="1" ht="36" customHeight="1" spans="1:7">
      <c r="A241" s="198" t="s">
        <v>606</v>
      </c>
      <c r="B241" s="221" t="s">
        <v>607</v>
      </c>
      <c r="C241" s="332"/>
      <c r="D241" s="330"/>
      <c r="E241" s="328" t="str">
        <f t="shared" si="11"/>
        <v/>
      </c>
      <c r="F241" s="329" t="str">
        <f t="shared" si="9"/>
        <v>否</v>
      </c>
      <c r="G241" s="317" t="str">
        <f t="shared" si="10"/>
        <v>项</v>
      </c>
    </row>
    <row r="242" s="307" customFormat="1" ht="36" customHeight="1" spans="1:7">
      <c r="A242" s="198" t="s">
        <v>608</v>
      </c>
      <c r="B242" s="221" t="s">
        <v>609</v>
      </c>
      <c r="C242" s="332"/>
      <c r="D242" s="331">
        <v>5</v>
      </c>
      <c r="E242" s="328" t="str">
        <f t="shared" si="11"/>
        <v/>
      </c>
      <c r="F242" s="329" t="str">
        <f t="shared" si="9"/>
        <v>是</v>
      </c>
      <c r="G242" s="317" t="str">
        <f t="shared" si="10"/>
        <v>项</v>
      </c>
    </row>
    <row r="243" s="307" customFormat="1" ht="36" customHeight="1" spans="1:7">
      <c r="A243" s="198" t="s">
        <v>610</v>
      </c>
      <c r="B243" s="221" t="s">
        <v>611</v>
      </c>
      <c r="C243" s="332">
        <v>13</v>
      </c>
      <c r="D243" s="331">
        <v>13</v>
      </c>
      <c r="E243" s="328">
        <f t="shared" si="11"/>
        <v>0</v>
      </c>
      <c r="F243" s="329" t="str">
        <f t="shared" si="9"/>
        <v>是</v>
      </c>
      <c r="G243" s="317" t="str">
        <f t="shared" si="10"/>
        <v>项</v>
      </c>
    </row>
    <row r="244" s="307" customFormat="1" ht="36" customHeight="1" spans="1:7">
      <c r="A244" s="198" t="s">
        <v>612</v>
      </c>
      <c r="B244" s="221" t="s">
        <v>267</v>
      </c>
      <c r="C244" s="332">
        <v>154</v>
      </c>
      <c r="D244" s="331">
        <v>146</v>
      </c>
      <c r="E244" s="328">
        <f t="shared" si="11"/>
        <v>-0.052</v>
      </c>
      <c r="F244" s="329" t="str">
        <f t="shared" si="9"/>
        <v>是</v>
      </c>
      <c r="G244" s="317" t="str">
        <f t="shared" si="10"/>
        <v>项</v>
      </c>
    </row>
    <row r="245" s="307" customFormat="1" ht="36" customHeight="1" spans="1:7">
      <c r="A245" s="198" t="s">
        <v>613</v>
      </c>
      <c r="B245" s="221" t="s">
        <v>614</v>
      </c>
      <c r="C245" s="332">
        <v>9</v>
      </c>
      <c r="D245" s="331">
        <v>3</v>
      </c>
      <c r="E245" s="328" t="str">
        <f t="shared" si="11"/>
        <v/>
      </c>
      <c r="F245" s="329" t="str">
        <f t="shared" si="9"/>
        <v>是</v>
      </c>
      <c r="G245" s="317" t="str">
        <f t="shared" si="10"/>
        <v>项</v>
      </c>
    </row>
    <row r="246" s="307" customFormat="1" ht="36" customHeight="1" spans="1:7">
      <c r="A246" s="198">
        <v>20139</v>
      </c>
      <c r="B246" s="221" t="s">
        <v>618</v>
      </c>
      <c r="C246" s="201">
        <f>SUM(C247:C252)</f>
        <v>62</v>
      </c>
      <c r="D246" s="201">
        <f>SUM(D247:D252)</f>
        <v>219</v>
      </c>
      <c r="E246" s="328"/>
      <c r="F246" s="329" t="str">
        <f t="shared" si="9"/>
        <v>是</v>
      </c>
      <c r="G246" s="317" t="str">
        <f t="shared" si="10"/>
        <v>款</v>
      </c>
    </row>
    <row r="247" s="307" customFormat="1" ht="36" customHeight="1" spans="1:7">
      <c r="A247" s="198">
        <v>2013901</v>
      </c>
      <c r="B247" s="221" t="s">
        <v>619</v>
      </c>
      <c r="C247" s="332">
        <v>46</v>
      </c>
      <c r="D247" s="331">
        <v>154</v>
      </c>
      <c r="E247" s="328"/>
      <c r="F247" s="329" t="str">
        <f t="shared" si="9"/>
        <v>是</v>
      </c>
      <c r="G247" s="317" t="str">
        <f t="shared" si="10"/>
        <v>项</v>
      </c>
    </row>
    <row r="248" s="307" customFormat="1" ht="36" customHeight="1" spans="1:7">
      <c r="A248" s="198">
        <v>2013902</v>
      </c>
      <c r="B248" s="221" t="s">
        <v>620</v>
      </c>
      <c r="C248" s="332"/>
      <c r="D248" s="330"/>
      <c r="E248" s="328"/>
      <c r="F248" s="329" t="str">
        <f t="shared" si="9"/>
        <v>否</v>
      </c>
      <c r="G248" s="317" t="str">
        <f t="shared" si="10"/>
        <v>项</v>
      </c>
    </row>
    <row r="249" s="307" customFormat="1" ht="36" customHeight="1" spans="1:7">
      <c r="A249" s="198">
        <v>2013903</v>
      </c>
      <c r="B249" s="221" t="s">
        <v>621</v>
      </c>
      <c r="C249" s="332"/>
      <c r="D249" s="330"/>
      <c r="E249" s="328"/>
      <c r="F249" s="329" t="str">
        <f t="shared" si="9"/>
        <v>否</v>
      </c>
      <c r="G249" s="317" t="str">
        <f t="shared" si="10"/>
        <v>项</v>
      </c>
    </row>
    <row r="250" s="307" customFormat="1" ht="36" customHeight="1" spans="1:7">
      <c r="A250" s="198">
        <v>2013904</v>
      </c>
      <c r="B250" s="221" t="s">
        <v>622</v>
      </c>
      <c r="C250" s="332"/>
      <c r="D250" s="331">
        <v>12</v>
      </c>
      <c r="E250" s="328"/>
      <c r="F250" s="329" t="str">
        <f t="shared" si="9"/>
        <v>是</v>
      </c>
      <c r="G250" s="317" t="str">
        <f t="shared" si="10"/>
        <v>项</v>
      </c>
    </row>
    <row r="251" s="307" customFormat="1" ht="36" customHeight="1" spans="1:7">
      <c r="A251" s="198">
        <v>2013950</v>
      </c>
      <c r="B251" s="221" t="s">
        <v>623</v>
      </c>
      <c r="C251" s="332">
        <v>16</v>
      </c>
      <c r="D251" s="331">
        <v>53</v>
      </c>
      <c r="E251" s="328"/>
      <c r="F251" s="329" t="str">
        <f t="shared" si="9"/>
        <v>是</v>
      </c>
      <c r="G251" s="317" t="str">
        <f t="shared" si="10"/>
        <v>项</v>
      </c>
    </row>
    <row r="252" s="307" customFormat="1" ht="36" customHeight="1" spans="1:7">
      <c r="A252" s="198">
        <v>2013999</v>
      </c>
      <c r="B252" s="221" t="s">
        <v>624</v>
      </c>
      <c r="C252" s="201">
        <v>0</v>
      </c>
      <c r="D252" s="330"/>
      <c r="E252" s="328"/>
      <c r="F252" s="329" t="str">
        <f t="shared" si="9"/>
        <v>否</v>
      </c>
      <c r="G252" s="317" t="str">
        <f t="shared" si="10"/>
        <v>项</v>
      </c>
    </row>
    <row r="253" s="307" customFormat="1" ht="36" customHeight="1" spans="1:7">
      <c r="A253" s="198">
        <v>20140</v>
      </c>
      <c r="B253" s="221" t="s">
        <v>625</v>
      </c>
      <c r="C253" s="201">
        <f>SUM(C254:C258)</f>
        <v>108</v>
      </c>
      <c r="D253" s="201">
        <f>SUM(D254:D258)</f>
        <v>17</v>
      </c>
      <c r="E253" s="328"/>
      <c r="F253" s="329" t="str">
        <f t="shared" si="9"/>
        <v>是</v>
      </c>
      <c r="G253" s="317" t="str">
        <f t="shared" si="10"/>
        <v>款</v>
      </c>
    </row>
    <row r="254" s="307" customFormat="1" ht="36" customHeight="1" spans="1:7">
      <c r="A254" s="198">
        <v>2014001</v>
      </c>
      <c r="B254" s="221" t="s">
        <v>619</v>
      </c>
      <c r="C254" s="332">
        <v>85</v>
      </c>
      <c r="D254" s="330"/>
      <c r="E254" s="328"/>
      <c r="F254" s="329" t="str">
        <f t="shared" si="9"/>
        <v>是</v>
      </c>
      <c r="G254" s="317" t="str">
        <f t="shared" si="10"/>
        <v>项</v>
      </c>
    </row>
    <row r="255" s="307" customFormat="1" ht="36" customHeight="1" spans="1:7">
      <c r="A255" s="198">
        <v>2014002</v>
      </c>
      <c r="B255" s="221" t="s">
        <v>620</v>
      </c>
      <c r="C255" s="332"/>
      <c r="D255" s="330"/>
      <c r="E255" s="328"/>
      <c r="F255" s="329" t="str">
        <f t="shared" si="9"/>
        <v>否</v>
      </c>
      <c r="G255" s="317" t="str">
        <f t="shared" si="10"/>
        <v>项</v>
      </c>
    </row>
    <row r="256" s="307" customFormat="1" ht="36" customHeight="1" spans="1:7">
      <c r="A256" s="198">
        <v>2014003</v>
      </c>
      <c r="B256" s="221" t="s">
        <v>621</v>
      </c>
      <c r="C256" s="332"/>
      <c r="D256" s="330"/>
      <c r="E256" s="328"/>
      <c r="F256" s="329" t="str">
        <f t="shared" si="9"/>
        <v>否</v>
      </c>
      <c r="G256" s="317" t="str">
        <f t="shared" si="10"/>
        <v>项</v>
      </c>
    </row>
    <row r="257" customFormat="1" ht="36" customHeight="1" spans="1:7">
      <c r="A257" s="198" t="s">
        <v>3233</v>
      </c>
      <c r="B257" s="221" t="s">
        <v>626</v>
      </c>
      <c r="C257" s="332">
        <v>23</v>
      </c>
      <c r="D257" s="331">
        <v>17</v>
      </c>
      <c r="E257" s="328">
        <f t="shared" ref="E257:E265" si="12">IF(C257&lt;&gt;0,IF((D257/C257-1)&lt;-30%,"",IF((D257/C257-1)&gt;30%,"",D257/C257-1)),"")</f>
        <v>-0.261</v>
      </c>
      <c r="F257" s="329" t="str">
        <f t="shared" si="9"/>
        <v>是</v>
      </c>
      <c r="G257" s="317" t="str">
        <f t="shared" si="10"/>
        <v>项</v>
      </c>
    </row>
    <row r="258" customFormat="1" ht="36" customHeight="1" spans="1:7">
      <c r="A258" s="198" t="s">
        <v>3234</v>
      </c>
      <c r="B258" s="221" t="s">
        <v>627</v>
      </c>
      <c r="C258" s="330"/>
      <c r="D258" s="330"/>
      <c r="E258" s="328" t="str">
        <f t="shared" si="12"/>
        <v/>
      </c>
      <c r="F258" s="329" t="str">
        <f t="shared" si="9"/>
        <v>否</v>
      </c>
      <c r="G258" s="317" t="str">
        <f t="shared" si="10"/>
        <v>项</v>
      </c>
    </row>
    <row r="259" ht="36" customHeight="1" spans="1:7">
      <c r="A259" s="198" t="s">
        <v>628</v>
      </c>
      <c r="B259" s="221" t="s">
        <v>615</v>
      </c>
      <c r="C259" s="330">
        <f>SUM(C260:C261)</f>
        <v>-516</v>
      </c>
      <c r="D259" s="330">
        <f>SUM(D260:D261)</f>
        <v>5</v>
      </c>
      <c r="E259" s="328" t="str">
        <f t="shared" si="12"/>
        <v/>
      </c>
      <c r="F259" s="329" t="str">
        <f t="shared" si="9"/>
        <v>是</v>
      </c>
      <c r="G259" s="317" t="str">
        <f t="shared" ref="G259:G272" si="13">IF(LEN(A259)=3,"类",IF(LEN(A259)=5,"款","项"))</f>
        <v>款</v>
      </c>
    </row>
    <row r="260" s="307" customFormat="1" ht="36" customHeight="1" spans="1:7">
      <c r="A260" s="198" t="s">
        <v>629</v>
      </c>
      <c r="B260" s="221" t="s">
        <v>616</v>
      </c>
      <c r="C260" s="330"/>
      <c r="D260" s="330"/>
      <c r="E260" s="328" t="str">
        <f t="shared" si="12"/>
        <v/>
      </c>
      <c r="F260" s="329" t="str">
        <f t="shared" ref="F260:F273" si="14">IF(LEN(A260)=3,"是",IF(B260&lt;&gt;"",IF(SUM(C260:D260)&lt;&gt;0,"是","否"),"是"))</f>
        <v>否</v>
      </c>
      <c r="G260" s="317" t="str">
        <f t="shared" si="13"/>
        <v>项</v>
      </c>
    </row>
    <row r="261" s="307" customFormat="1" ht="36" customHeight="1" spans="1:7">
      <c r="A261" s="198" t="s">
        <v>630</v>
      </c>
      <c r="B261" s="221" t="s">
        <v>617</v>
      </c>
      <c r="C261" s="330">
        <v>-516</v>
      </c>
      <c r="D261" s="331">
        <v>5</v>
      </c>
      <c r="E261" s="328" t="str">
        <f t="shared" si="12"/>
        <v/>
      </c>
      <c r="F261" s="329" t="str">
        <f t="shared" si="14"/>
        <v>是</v>
      </c>
      <c r="G261" s="317" t="str">
        <f t="shared" si="13"/>
        <v>项</v>
      </c>
    </row>
    <row r="262" ht="27.95" customHeight="1" spans="1:7">
      <c r="A262" s="192" t="s">
        <v>178</v>
      </c>
      <c r="B262" s="221" t="s">
        <v>179</v>
      </c>
      <c r="C262" s="239">
        <f>SUM(C263:C264)</f>
        <v>0</v>
      </c>
      <c r="D262" s="239">
        <f>SUM(D263:D264)</f>
        <v>0</v>
      </c>
      <c r="E262" s="328" t="str">
        <f t="shared" si="12"/>
        <v/>
      </c>
      <c r="F262" s="329" t="str">
        <f t="shared" si="14"/>
        <v>是</v>
      </c>
      <c r="G262" s="317" t="str">
        <f t="shared" si="13"/>
        <v>类</v>
      </c>
    </row>
    <row r="263" s="307" customFormat="1" ht="36" customHeight="1" spans="1:7">
      <c r="A263" s="198" t="s">
        <v>631</v>
      </c>
      <c r="B263" s="221" t="s">
        <v>632</v>
      </c>
      <c r="C263" s="330"/>
      <c r="D263" s="330">
        <f>40-40</f>
        <v>0</v>
      </c>
      <c r="E263" s="328" t="str">
        <f t="shared" si="12"/>
        <v/>
      </c>
      <c r="F263" s="329" t="str">
        <f t="shared" si="14"/>
        <v>否</v>
      </c>
      <c r="G263" s="317" t="str">
        <f t="shared" si="13"/>
        <v>款</v>
      </c>
    </row>
    <row r="264" s="307" customFormat="1" ht="36" customHeight="1" spans="1:7">
      <c r="A264" s="198" t="s">
        <v>633</v>
      </c>
      <c r="B264" s="221" t="s">
        <v>634</v>
      </c>
      <c r="C264" s="239"/>
      <c r="D264" s="239"/>
      <c r="E264" s="328" t="str">
        <f t="shared" si="12"/>
        <v/>
      </c>
      <c r="F264" s="329" t="str">
        <f t="shared" si="14"/>
        <v>否</v>
      </c>
      <c r="G264" s="317" t="str">
        <f t="shared" si="13"/>
        <v>款</v>
      </c>
    </row>
    <row r="265" ht="24" customHeight="1" spans="1:7">
      <c r="A265" s="192" t="s">
        <v>180</v>
      </c>
      <c r="B265" s="258" t="s">
        <v>181</v>
      </c>
      <c r="C265" s="239">
        <f>SUM(C266,C270,C272,C274,C284)</f>
        <v>203</v>
      </c>
      <c r="D265" s="239">
        <f>SUM(D266,D270,D272,D274,D284)</f>
        <v>309</v>
      </c>
      <c r="E265" s="328" t="str">
        <f t="shared" si="12"/>
        <v/>
      </c>
      <c r="F265" s="329" t="str">
        <f t="shared" si="14"/>
        <v>是</v>
      </c>
      <c r="G265" s="317" t="str">
        <f t="shared" si="13"/>
        <v>类</v>
      </c>
    </row>
    <row r="266" ht="36" customHeight="1" spans="1:7">
      <c r="A266" s="226" t="s">
        <v>635</v>
      </c>
      <c r="B266" s="176" t="s">
        <v>3235</v>
      </c>
      <c r="C266" s="330">
        <f>SUM(C267:C269)</f>
        <v>0</v>
      </c>
      <c r="D266" s="330">
        <f>SUM(D267:D269)</f>
        <v>0</v>
      </c>
      <c r="E266" s="328" t="str">
        <f t="shared" ref="E266:E329" si="15">IF(C266&lt;&gt;0,IF((D266/C266-1)&lt;-30%,"",IF((D266/C266-1)&gt;30%,"",D266/C266-1)),"")</f>
        <v/>
      </c>
      <c r="F266" s="329" t="str">
        <f t="shared" si="14"/>
        <v>否</v>
      </c>
      <c r="G266" s="317" t="str">
        <f t="shared" si="13"/>
        <v>款</v>
      </c>
    </row>
    <row r="267" s="307" customFormat="1" ht="36" customHeight="1" spans="1:7">
      <c r="A267" s="226" t="s">
        <v>637</v>
      </c>
      <c r="B267" s="221" t="s">
        <v>638</v>
      </c>
      <c r="C267" s="330"/>
      <c r="D267" s="330"/>
      <c r="E267" s="328" t="str">
        <f t="shared" si="15"/>
        <v/>
      </c>
      <c r="F267" s="329" t="str">
        <f t="shared" si="14"/>
        <v>否</v>
      </c>
      <c r="G267" s="317" t="str">
        <f t="shared" si="13"/>
        <v>项</v>
      </c>
    </row>
    <row r="268" s="307" customFormat="1" ht="36" customHeight="1" spans="1:7">
      <c r="A268" s="226" t="s">
        <v>639</v>
      </c>
      <c r="B268" s="176" t="s">
        <v>640</v>
      </c>
      <c r="C268" s="330"/>
      <c r="D268" s="330"/>
      <c r="E268" s="328" t="str">
        <f t="shared" si="15"/>
        <v/>
      </c>
      <c r="F268" s="329" t="str">
        <f t="shared" si="14"/>
        <v>否</v>
      </c>
      <c r="G268" s="317" t="str">
        <f t="shared" si="13"/>
        <v>项</v>
      </c>
    </row>
    <row r="269" s="307" customFormat="1" ht="36" customHeight="1" spans="1:7">
      <c r="A269" s="226" t="s">
        <v>641</v>
      </c>
      <c r="B269" s="176" t="s">
        <v>642</v>
      </c>
      <c r="C269" s="330"/>
      <c r="D269" s="330"/>
      <c r="E269" s="328" t="str">
        <f t="shared" si="15"/>
        <v/>
      </c>
      <c r="F269" s="329" t="str">
        <f t="shared" si="14"/>
        <v>否</v>
      </c>
      <c r="G269" s="317" t="str">
        <f t="shared" si="13"/>
        <v>项</v>
      </c>
    </row>
    <row r="270" s="307" customFormat="1" ht="36" customHeight="1" spans="1:7">
      <c r="A270" s="226" t="s">
        <v>643</v>
      </c>
      <c r="B270" s="221" t="s">
        <v>644</v>
      </c>
      <c r="C270" s="239">
        <f>C271</f>
        <v>0</v>
      </c>
      <c r="D270" s="239">
        <f>D271</f>
        <v>0</v>
      </c>
      <c r="E270" s="328" t="str">
        <f t="shared" si="15"/>
        <v/>
      </c>
      <c r="F270" s="329" t="str">
        <f t="shared" si="14"/>
        <v>否</v>
      </c>
      <c r="G270" s="317" t="str">
        <f t="shared" si="13"/>
        <v>款</v>
      </c>
    </row>
    <row r="271" s="307" customFormat="1" ht="36" customHeight="1" spans="1:7">
      <c r="A271" s="226" t="s">
        <v>645</v>
      </c>
      <c r="B271" s="221" t="s">
        <v>646</v>
      </c>
      <c r="C271" s="330"/>
      <c r="D271" s="330"/>
      <c r="E271" s="328" t="str">
        <f t="shared" si="15"/>
        <v/>
      </c>
      <c r="F271" s="329" t="str">
        <f t="shared" si="14"/>
        <v>否</v>
      </c>
      <c r="G271" s="317" t="str">
        <f t="shared" si="13"/>
        <v>项</v>
      </c>
    </row>
    <row r="272" s="307" customFormat="1" ht="36" customHeight="1" spans="1:7">
      <c r="A272" s="226" t="s">
        <v>647</v>
      </c>
      <c r="B272" s="221" t="s">
        <v>648</v>
      </c>
      <c r="C272" s="239">
        <f>C273</f>
        <v>0</v>
      </c>
      <c r="D272" s="239">
        <f>D273</f>
        <v>0</v>
      </c>
      <c r="E272" s="328" t="str">
        <f t="shared" si="15"/>
        <v/>
      </c>
      <c r="F272" s="329" t="str">
        <f t="shared" si="14"/>
        <v>否</v>
      </c>
      <c r="G272" s="317" t="str">
        <f t="shared" si="13"/>
        <v>款</v>
      </c>
    </row>
    <row r="273" s="307" customFormat="1" ht="36" customHeight="1" spans="1:7">
      <c r="A273" s="226" t="s">
        <v>649</v>
      </c>
      <c r="B273" s="221" t="s">
        <v>650</v>
      </c>
      <c r="C273" s="330"/>
      <c r="D273" s="330"/>
      <c r="E273" s="328" t="str">
        <f t="shared" si="15"/>
        <v/>
      </c>
      <c r="F273" s="329" t="str">
        <f t="shared" si="14"/>
        <v>否</v>
      </c>
      <c r="G273" s="317" t="str">
        <f t="shared" ref="G273:G336" si="16">IF(LEN(A273)=3,"类",IF(LEN(A273)=5,"款","项"))</f>
        <v>项</v>
      </c>
    </row>
    <row r="274" s="309" customFormat="1" ht="36" customHeight="1" spans="1:7">
      <c r="A274" s="338" t="s">
        <v>651</v>
      </c>
      <c r="B274" s="221" t="s">
        <v>652</v>
      </c>
      <c r="C274" s="330">
        <f>SUM(C275:C283)</f>
        <v>203</v>
      </c>
      <c r="D274" s="330">
        <f>SUM(D275:D283)</f>
        <v>309</v>
      </c>
      <c r="E274" s="328" t="str">
        <f t="shared" si="15"/>
        <v/>
      </c>
      <c r="F274" s="339" t="str">
        <f t="shared" ref="F274:F336" si="17">IF(LEN(A274)=3,"是",IF(B274&lt;&gt;"",IF(SUM(C274:D274)&lt;&gt;0,"是","否"),"是"))</f>
        <v>是</v>
      </c>
      <c r="G274" s="309" t="str">
        <f t="shared" si="16"/>
        <v>款</v>
      </c>
    </row>
    <row r="275" s="310" customFormat="1" ht="36" customHeight="1" spans="1:7">
      <c r="A275" s="338" t="s">
        <v>653</v>
      </c>
      <c r="B275" s="221" t="s">
        <v>654</v>
      </c>
      <c r="C275" s="332">
        <v>65</v>
      </c>
      <c r="D275" s="330">
        <v>96</v>
      </c>
      <c r="E275" s="328" t="str">
        <f t="shared" si="15"/>
        <v/>
      </c>
      <c r="F275" s="339" t="str">
        <f t="shared" si="17"/>
        <v>是</v>
      </c>
      <c r="G275" s="309" t="str">
        <f t="shared" si="16"/>
        <v>项</v>
      </c>
    </row>
    <row r="276" s="310" customFormat="1" ht="36" customHeight="1" spans="1:7">
      <c r="A276" s="338" t="s">
        <v>655</v>
      </c>
      <c r="B276" s="221" t="s">
        <v>656</v>
      </c>
      <c r="C276" s="332"/>
      <c r="D276" s="330"/>
      <c r="E276" s="328" t="str">
        <f t="shared" si="15"/>
        <v/>
      </c>
      <c r="F276" s="339" t="str">
        <f t="shared" si="17"/>
        <v>否</v>
      </c>
      <c r="G276" s="309" t="str">
        <f t="shared" si="16"/>
        <v>项</v>
      </c>
    </row>
    <row r="277" s="310" customFormat="1" ht="36" customHeight="1" spans="1:7">
      <c r="A277" s="338" t="s">
        <v>657</v>
      </c>
      <c r="B277" s="221" t="s">
        <v>658</v>
      </c>
      <c r="C277" s="332"/>
      <c r="D277" s="330"/>
      <c r="E277" s="328" t="str">
        <f t="shared" si="15"/>
        <v/>
      </c>
      <c r="F277" s="339" t="str">
        <f t="shared" si="17"/>
        <v>否</v>
      </c>
      <c r="G277" s="309" t="str">
        <f t="shared" si="16"/>
        <v>项</v>
      </c>
    </row>
    <row r="278" s="310" customFormat="1" ht="36" customHeight="1" spans="1:7">
      <c r="A278" s="338" t="s">
        <v>659</v>
      </c>
      <c r="B278" s="221" t="s">
        <v>660</v>
      </c>
      <c r="C278" s="332"/>
      <c r="D278" s="330"/>
      <c r="E278" s="328" t="str">
        <f t="shared" si="15"/>
        <v/>
      </c>
      <c r="F278" s="339" t="str">
        <f t="shared" si="17"/>
        <v>否</v>
      </c>
      <c r="G278" s="309" t="str">
        <f t="shared" si="16"/>
        <v>项</v>
      </c>
    </row>
    <row r="279" s="310" customFormat="1" ht="36" customHeight="1" spans="1:7">
      <c r="A279" s="338" t="s">
        <v>661</v>
      </c>
      <c r="B279" s="221" t="s">
        <v>662</v>
      </c>
      <c r="C279" s="332">
        <v>106</v>
      </c>
      <c r="D279" s="330"/>
      <c r="E279" s="328" t="str">
        <f t="shared" si="15"/>
        <v/>
      </c>
      <c r="F279" s="339" t="str">
        <f t="shared" si="17"/>
        <v>是</v>
      </c>
      <c r="G279" s="309" t="str">
        <f t="shared" si="16"/>
        <v>项</v>
      </c>
    </row>
    <row r="280" s="310" customFormat="1" ht="36" customHeight="1" spans="1:7">
      <c r="A280" s="338" t="s">
        <v>663</v>
      </c>
      <c r="B280" s="221" t="s">
        <v>664</v>
      </c>
      <c r="C280" s="332"/>
      <c r="D280" s="330"/>
      <c r="E280" s="328" t="str">
        <f t="shared" si="15"/>
        <v/>
      </c>
      <c r="F280" s="339" t="str">
        <f t="shared" si="17"/>
        <v>否</v>
      </c>
      <c r="G280" s="309" t="str">
        <f t="shared" si="16"/>
        <v>项</v>
      </c>
    </row>
    <row r="281" s="310" customFormat="1" ht="36" customHeight="1" spans="1:7">
      <c r="A281" s="338" t="s">
        <v>665</v>
      </c>
      <c r="B281" s="221" t="s">
        <v>666</v>
      </c>
      <c r="C281" s="332">
        <v>32</v>
      </c>
      <c r="D281" s="330">
        <v>157</v>
      </c>
      <c r="E281" s="328" t="str">
        <f t="shared" si="15"/>
        <v/>
      </c>
      <c r="F281" s="339" t="str">
        <f t="shared" si="17"/>
        <v>是</v>
      </c>
      <c r="G281" s="309" t="str">
        <f t="shared" si="16"/>
        <v>项</v>
      </c>
    </row>
    <row r="282" s="310" customFormat="1" ht="36" customHeight="1" spans="1:7">
      <c r="A282" s="338" t="s">
        <v>667</v>
      </c>
      <c r="B282" s="221" t="s">
        <v>668</v>
      </c>
      <c r="C282" s="330"/>
      <c r="D282" s="330"/>
      <c r="E282" s="328" t="str">
        <f t="shared" si="15"/>
        <v/>
      </c>
      <c r="F282" s="339" t="str">
        <f t="shared" si="17"/>
        <v>否</v>
      </c>
      <c r="G282" s="309" t="str">
        <f t="shared" si="16"/>
        <v>项</v>
      </c>
    </row>
    <row r="283" s="310" customFormat="1" ht="36" customHeight="1" spans="1:7">
      <c r="A283" s="338" t="s">
        <v>669</v>
      </c>
      <c r="B283" s="221" t="s">
        <v>670</v>
      </c>
      <c r="C283" s="330"/>
      <c r="D283" s="330">
        <v>56</v>
      </c>
      <c r="E283" s="328" t="str">
        <f t="shared" si="15"/>
        <v/>
      </c>
      <c r="F283" s="339" t="str">
        <f t="shared" si="17"/>
        <v>是</v>
      </c>
      <c r="G283" s="309" t="str">
        <f t="shared" si="16"/>
        <v>项</v>
      </c>
    </row>
    <row r="284" s="309" customFormat="1" ht="36" customHeight="1" spans="1:7">
      <c r="A284" s="338" t="s">
        <v>671</v>
      </c>
      <c r="B284" s="221" t="s">
        <v>672</v>
      </c>
      <c r="C284" s="330">
        <f>C285</f>
        <v>0</v>
      </c>
      <c r="D284" s="330">
        <f>D285</f>
        <v>0</v>
      </c>
      <c r="E284" s="328" t="str">
        <f t="shared" si="15"/>
        <v/>
      </c>
      <c r="F284" s="339" t="str">
        <f t="shared" si="17"/>
        <v>否</v>
      </c>
      <c r="G284" s="309" t="str">
        <f t="shared" si="16"/>
        <v>款</v>
      </c>
    </row>
    <row r="285" s="310" customFormat="1" ht="36" customHeight="1" spans="1:7">
      <c r="A285" s="340" t="s">
        <v>673</v>
      </c>
      <c r="B285" s="221" t="s">
        <v>674</v>
      </c>
      <c r="C285" s="330"/>
      <c r="D285" s="330"/>
      <c r="E285" s="328" t="str">
        <f t="shared" si="15"/>
        <v/>
      </c>
      <c r="F285" s="339" t="str">
        <f t="shared" si="17"/>
        <v>否</v>
      </c>
      <c r="G285" s="309" t="str">
        <f t="shared" si="16"/>
        <v>项</v>
      </c>
    </row>
    <row r="286" ht="29.1" customHeight="1" spans="1:7">
      <c r="A286" s="192" t="s">
        <v>675</v>
      </c>
      <c r="B286" s="258" t="s">
        <v>182</v>
      </c>
      <c r="C286" s="239">
        <f>SUM(C287,C290,C301,C308,C316,C325,C339,C349,C359,C367,C373)</f>
        <v>5236</v>
      </c>
      <c r="D286" s="239">
        <f>D290+D301+D287+D308+D316+D325+D339+D349+D359+D367+D373</f>
        <v>5495</v>
      </c>
      <c r="E286" s="328">
        <f t="shared" si="15"/>
        <v>0.049</v>
      </c>
      <c r="F286" s="329" t="str">
        <f t="shared" si="17"/>
        <v>是</v>
      </c>
      <c r="G286" s="317" t="str">
        <f t="shared" si="16"/>
        <v>类</v>
      </c>
    </row>
    <row r="287" ht="36" customHeight="1" spans="1:7">
      <c r="A287" s="198" t="s">
        <v>676</v>
      </c>
      <c r="B287" s="221" t="s">
        <v>677</v>
      </c>
      <c r="C287" s="330">
        <f>SUM(C288:C289)</f>
        <v>0</v>
      </c>
      <c r="D287" s="330"/>
      <c r="E287" s="328" t="str">
        <f t="shared" si="15"/>
        <v/>
      </c>
      <c r="F287" s="329" t="str">
        <f t="shared" si="17"/>
        <v>否</v>
      </c>
      <c r="G287" s="317" t="str">
        <f t="shared" si="16"/>
        <v>款</v>
      </c>
    </row>
    <row r="288" s="307" customFormat="1" ht="36" customHeight="1" spans="1:7">
      <c r="A288" s="198" t="s">
        <v>678</v>
      </c>
      <c r="B288" s="221" t="s">
        <v>679</v>
      </c>
      <c r="C288" s="330"/>
      <c r="D288" s="330"/>
      <c r="E288" s="328" t="str">
        <f t="shared" si="15"/>
        <v/>
      </c>
      <c r="F288" s="329" t="str">
        <f t="shared" si="17"/>
        <v>否</v>
      </c>
      <c r="G288" s="317" t="str">
        <f t="shared" si="16"/>
        <v>项</v>
      </c>
    </row>
    <row r="289" s="307" customFormat="1" ht="36" customHeight="1" spans="1:7">
      <c r="A289" s="198" t="s">
        <v>680</v>
      </c>
      <c r="B289" s="221" t="s">
        <v>681</v>
      </c>
      <c r="C289" s="330"/>
      <c r="D289" s="330"/>
      <c r="E289" s="328" t="str">
        <f t="shared" si="15"/>
        <v/>
      </c>
      <c r="F289" s="329" t="str">
        <f t="shared" si="17"/>
        <v>否</v>
      </c>
      <c r="G289" s="317" t="str">
        <f t="shared" si="16"/>
        <v>项</v>
      </c>
    </row>
    <row r="290" ht="36" customHeight="1" spans="1:7">
      <c r="A290" s="198" t="s">
        <v>682</v>
      </c>
      <c r="B290" s="221" t="s">
        <v>683</v>
      </c>
      <c r="C290" s="330">
        <f>SUM(C291:C300)</f>
        <v>4461</v>
      </c>
      <c r="D290" s="330">
        <f>SUM(D291:D300)</f>
        <v>4555</v>
      </c>
      <c r="E290" s="328">
        <f t="shared" si="15"/>
        <v>0.021</v>
      </c>
      <c r="F290" s="329" t="str">
        <f t="shared" si="17"/>
        <v>是</v>
      </c>
      <c r="G290" s="317" t="str">
        <f t="shared" si="16"/>
        <v>款</v>
      </c>
    </row>
    <row r="291" s="307" customFormat="1" ht="36" customHeight="1" spans="1:7">
      <c r="A291" s="198" t="s">
        <v>684</v>
      </c>
      <c r="B291" s="221" t="s">
        <v>249</v>
      </c>
      <c r="C291" s="332">
        <v>2878</v>
      </c>
      <c r="D291" s="330">
        <v>2962</v>
      </c>
      <c r="E291" s="328">
        <f t="shared" si="15"/>
        <v>0.029</v>
      </c>
      <c r="F291" s="329" t="str">
        <f t="shared" si="17"/>
        <v>是</v>
      </c>
      <c r="G291" s="317" t="str">
        <f t="shared" si="16"/>
        <v>项</v>
      </c>
    </row>
    <row r="292" s="307" customFormat="1" ht="36" customHeight="1" spans="1:7">
      <c r="A292" s="198" t="s">
        <v>685</v>
      </c>
      <c r="B292" s="221" t="s">
        <v>251</v>
      </c>
      <c r="C292" s="332">
        <v>1053</v>
      </c>
      <c r="D292" s="330">
        <v>1058</v>
      </c>
      <c r="E292" s="328">
        <f t="shared" si="15"/>
        <v>0.005</v>
      </c>
      <c r="F292" s="329" t="str">
        <f t="shared" si="17"/>
        <v>是</v>
      </c>
      <c r="G292" s="317" t="str">
        <f t="shared" si="16"/>
        <v>项</v>
      </c>
    </row>
    <row r="293" s="307" customFormat="1" ht="36" customHeight="1" spans="1:7">
      <c r="A293" s="198" t="s">
        <v>686</v>
      </c>
      <c r="B293" s="221" t="s">
        <v>253</v>
      </c>
      <c r="C293" s="332"/>
      <c r="D293" s="330"/>
      <c r="E293" s="328" t="str">
        <f t="shared" si="15"/>
        <v/>
      </c>
      <c r="F293" s="329" t="str">
        <f t="shared" si="17"/>
        <v>否</v>
      </c>
      <c r="G293" s="317" t="str">
        <f t="shared" si="16"/>
        <v>项</v>
      </c>
    </row>
    <row r="294" s="307" customFormat="1" ht="36" customHeight="1" spans="1:7">
      <c r="A294" s="198" t="s">
        <v>687</v>
      </c>
      <c r="B294" s="221" t="s">
        <v>350</v>
      </c>
      <c r="C294" s="332"/>
      <c r="D294" s="330"/>
      <c r="E294" s="328" t="str">
        <f t="shared" si="15"/>
        <v/>
      </c>
      <c r="F294" s="329" t="str">
        <f t="shared" si="17"/>
        <v>否</v>
      </c>
      <c r="G294" s="317" t="str">
        <f t="shared" si="16"/>
        <v>项</v>
      </c>
    </row>
    <row r="295" s="307" customFormat="1" ht="36" customHeight="1" spans="1:7">
      <c r="A295" s="198" t="s">
        <v>688</v>
      </c>
      <c r="B295" s="221" t="s">
        <v>689</v>
      </c>
      <c r="C295" s="332">
        <v>488</v>
      </c>
      <c r="D295" s="330">
        <v>490</v>
      </c>
      <c r="E295" s="328">
        <f t="shared" si="15"/>
        <v>0.004</v>
      </c>
      <c r="F295" s="329" t="str">
        <f t="shared" si="17"/>
        <v>是</v>
      </c>
      <c r="G295" s="317" t="str">
        <f t="shared" si="16"/>
        <v>项</v>
      </c>
    </row>
    <row r="296" s="307" customFormat="1" ht="36" customHeight="1" spans="1:7">
      <c r="A296" s="198" t="s">
        <v>690</v>
      </c>
      <c r="B296" s="221" t="s">
        <v>691</v>
      </c>
      <c r="C296" s="332"/>
      <c r="D296" s="330"/>
      <c r="E296" s="328" t="str">
        <f t="shared" si="15"/>
        <v/>
      </c>
      <c r="F296" s="329" t="str">
        <f t="shared" si="17"/>
        <v>否</v>
      </c>
      <c r="G296" s="317" t="str">
        <f t="shared" si="16"/>
        <v>项</v>
      </c>
    </row>
    <row r="297" s="307" customFormat="1" ht="36" customHeight="1" spans="1:7">
      <c r="A297" s="198" t="s">
        <v>692</v>
      </c>
      <c r="B297" s="221" t="s">
        <v>693</v>
      </c>
      <c r="C297" s="332"/>
      <c r="D297" s="330"/>
      <c r="E297" s="328" t="str">
        <f t="shared" si="15"/>
        <v/>
      </c>
      <c r="F297" s="329" t="str">
        <f t="shared" si="17"/>
        <v>否</v>
      </c>
      <c r="G297" s="317" t="str">
        <f t="shared" si="16"/>
        <v>项</v>
      </c>
    </row>
    <row r="298" s="307" customFormat="1" ht="36" customHeight="1" spans="1:7">
      <c r="A298" s="198" t="s">
        <v>694</v>
      </c>
      <c r="B298" s="221" t="s">
        <v>695</v>
      </c>
      <c r="C298" s="332"/>
      <c r="D298" s="330"/>
      <c r="E298" s="328" t="str">
        <f t="shared" si="15"/>
        <v/>
      </c>
      <c r="F298" s="329" t="str">
        <f t="shared" si="17"/>
        <v>否</v>
      </c>
      <c r="G298" s="317" t="str">
        <f t="shared" si="16"/>
        <v>项</v>
      </c>
    </row>
    <row r="299" s="307" customFormat="1" ht="36" customHeight="1" spans="1:7">
      <c r="A299" s="198" t="s">
        <v>696</v>
      </c>
      <c r="B299" s="221" t="s">
        <v>267</v>
      </c>
      <c r="C299" s="332"/>
      <c r="D299" s="330"/>
      <c r="E299" s="328" t="str">
        <f t="shared" si="15"/>
        <v/>
      </c>
      <c r="F299" s="329" t="str">
        <f t="shared" si="17"/>
        <v>否</v>
      </c>
      <c r="G299" s="317" t="str">
        <f t="shared" si="16"/>
        <v>项</v>
      </c>
    </row>
    <row r="300" s="307" customFormat="1" ht="36" customHeight="1" spans="1:7">
      <c r="A300" s="198" t="s">
        <v>697</v>
      </c>
      <c r="B300" s="221" t="s">
        <v>698</v>
      </c>
      <c r="C300" s="332">
        <v>42</v>
      </c>
      <c r="D300" s="330">
        <v>45</v>
      </c>
      <c r="E300" s="328">
        <f t="shared" si="15"/>
        <v>0.071</v>
      </c>
      <c r="F300" s="329" t="str">
        <f t="shared" si="17"/>
        <v>是</v>
      </c>
      <c r="G300" s="317" t="str">
        <f t="shared" si="16"/>
        <v>项</v>
      </c>
    </row>
    <row r="301" ht="36" customHeight="1" spans="1:7">
      <c r="A301" s="198" t="s">
        <v>699</v>
      </c>
      <c r="B301" s="221" t="s">
        <v>700</v>
      </c>
      <c r="C301" s="330">
        <f>SUM(C302:C307)</f>
        <v>0</v>
      </c>
      <c r="D301" s="330">
        <f>SUM(D302:D307)</f>
        <v>0</v>
      </c>
      <c r="E301" s="328" t="str">
        <f t="shared" si="15"/>
        <v/>
      </c>
      <c r="F301" s="329" t="str">
        <f t="shared" si="17"/>
        <v>否</v>
      </c>
      <c r="G301" s="317" t="str">
        <f t="shared" si="16"/>
        <v>款</v>
      </c>
    </row>
    <row r="302" s="307" customFormat="1" ht="36" customHeight="1" spans="1:7">
      <c r="A302" s="198" t="s">
        <v>701</v>
      </c>
      <c r="B302" s="221" t="s">
        <v>249</v>
      </c>
      <c r="C302" s="330"/>
      <c r="D302" s="330"/>
      <c r="E302" s="328" t="str">
        <f t="shared" si="15"/>
        <v/>
      </c>
      <c r="F302" s="329" t="str">
        <f t="shared" si="17"/>
        <v>否</v>
      </c>
      <c r="G302" s="317" t="str">
        <f t="shared" si="16"/>
        <v>项</v>
      </c>
    </row>
    <row r="303" s="307" customFormat="1" ht="36" customHeight="1" spans="1:7">
      <c r="A303" s="198" t="s">
        <v>702</v>
      </c>
      <c r="B303" s="221" t="s">
        <v>251</v>
      </c>
      <c r="C303" s="330"/>
      <c r="D303" s="330"/>
      <c r="E303" s="328" t="str">
        <f t="shared" si="15"/>
        <v/>
      </c>
      <c r="F303" s="329" t="str">
        <f t="shared" si="17"/>
        <v>否</v>
      </c>
      <c r="G303" s="317" t="str">
        <f t="shared" si="16"/>
        <v>项</v>
      </c>
    </row>
    <row r="304" s="307" customFormat="1" ht="36" customHeight="1" spans="1:7">
      <c r="A304" s="198" t="s">
        <v>703</v>
      </c>
      <c r="B304" s="221" t="s">
        <v>253</v>
      </c>
      <c r="C304" s="330"/>
      <c r="D304" s="330"/>
      <c r="E304" s="328" t="str">
        <f t="shared" si="15"/>
        <v/>
      </c>
      <c r="F304" s="329" t="str">
        <f t="shared" si="17"/>
        <v>否</v>
      </c>
      <c r="G304" s="317" t="str">
        <f t="shared" si="16"/>
        <v>项</v>
      </c>
    </row>
    <row r="305" s="307" customFormat="1" ht="36" customHeight="1" spans="1:7">
      <c r="A305" s="198" t="s">
        <v>704</v>
      </c>
      <c r="B305" s="221" t="s">
        <v>705</v>
      </c>
      <c r="C305" s="330"/>
      <c r="D305" s="330"/>
      <c r="E305" s="328" t="str">
        <f t="shared" si="15"/>
        <v/>
      </c>
      <c r="F305" s="329" t="str">
        <f t="shared" si="17"/>
        <v>否</v>
      </c>
      <c r="G305" s="317" t="str">
        <f t="shared" si="16"/>
        <v>项</v>
      </c>
    </row>
    <row r="306" s="307" customFormat="1" ht="36" customHeight="1" spans="1:7">
      <c r="A306" s="198" t="s">
        <v>706</v>
      </c>
      <c r="B306" s="221" t="s">
        <v>267</v>
      </c>
      <c r="C306" s="330"/>
      <c r="D306" s="330"/>
      <c r="E306" s="328" t="str">
        <f t="shared" si="15"/>
        <v/>
      </c>
      <c r="F306" s="329" t="str">
        <f t="shared" si="17"/>
        <v>否</v>
      </c>
      <c r="G306" s="317" t="str">
        <f t="shared" si="16"/>
        <v>项</v>
      </c>
    </row>
    <row r="307" s="307" customFormat="1" ht="36" customHeight="1" spans="1:7">
      <c r="A307" s="198" t="s">
        <v>707</v>
      </c>
      <c r="B307" s="221" t="s">
        <v>708</v>
      </c>
      <c r="C307" s="330"/>
      <c r="D307" s="330"/>
      <c r="E307" s="328" t="str">
        <f t="shared" si="15"/>
        <v/>
      </c>
      <c r="F307" s="329" t="str">
        <f t="shared" si="17"/>
        <v>否</v>
      </c>
      <c r="G307" s="317" t="str">
        <f t="shared" si="16"/>
        <v>项</v>
      </c>
    </row>
    <row r="308" ht="36" customHeight="1" spans="1:7">
      <c r="A308" s="198" t="s">
        <v>709</v>
      </c>
      <c r="B308" s="221" t="s">
        <v>710</v>
      </c>
      <c r="C308" s="330">
        <f>SUM(C309:C315)</f>
        <v>38</v>
      </c>
      <c r="D308" s="330">
        <f>SUM(D309:D315)</f>
        <v>41</v>
      </c>
      <c r="E308" s="328">
        <f t="shared" si="15"/>
        <v>0.079</v>
      </c>
      <c r="F308" s="329" t="str">
        <f t="shared" si="17"/>
        <v>是</v>
      </c>
      <c r="G308" s="317" t="str">
        <f t="shared" si="16"/>
        <v>款</v>
      </c>
    </row>
    <row r="309" s="307" customFormat="1" ht="36" customHeight="1" spans="1:7">
      <c r="A309" s="198" t="s">
        <v>711</v>
      </c>
      <c r="B309" s="221" t="s">
        <v>249</v>
      </c>
      <c r="C309" s="332">
        <v>38</v>
      </c>
      <c r="D309" s="330">
        <v>41</v>
      </c>
      <c r="E309" s="328">
        <f t="shared" si="15"/>
        <v>0.079</v>
      </c>
      <c r="F309" s="329" t="str">
        <f t="shared" si="17"/>
        <v>是</v>
      </c>
      <c r="G309" s="317" t="str">
        <f t="shared" si="16"/>
        <v>项</v>
      </c>
    </row>
    <row r="310" s="307" customFormat="1" ht="36" customHeight="1" spans="1:7">
      <c r="A310" s="198" t="s">
        <v>712</v>
      </c>
      <c r="B310" s="221" t="s">
        <v>251</v>
      </c>
      <c r="C310" s="330"/>
      <c r="D310" s="330"/>
      <c r="E310" s="328" t="str">
        <f t="shared" si="15"/>
        <v/>
      </c>
      <c r="F310" s="329" t="str">
        <f t="shared" si="17"/>
        <v>否</v>
      </c>
      <c r="G310" s="317" t="str">
        <f t="shared" si="16"/>
        <v>项</v>
      </c>
    </row>
    <row r="311" s="307" customFormat="1" ht="36" customHeight="1" spans="1:7">
      <c r="A311" s="198" t="s">
        <v>713</v>
      </c>
      <c r="B311" s="221" t="s">
        <v>253</v>
      </c>
      <c r="C311" s="330"/>
      <c r="D311" s="330"/>
      <c r="E311" s="328" t="str">
        <f t="shared" si="15"/>
        <v/>
      </c>
      <c r="F311" s="329" t="str">
        <f t="shared" si="17"/>
        <v>否</v>
      </c>
      <c r="G311" s="317" t="str">
        <f t="shared" si="16"/>
        <v>项</v>
      </c>
    </row>
    <row r="312" s="307" customFormat="1" ht="36" customHeight="1" spans="1:7">
      <c r="A312" s="198" t="s">
        <v>714</v>
      </c>
      <c r="B312" s="221" t="s">
        <v>715</v>
      </c>
      <c r="C312" s="330"/>
      <c r="D312" s="330"/>
      <c r="E312" s="328" t="str">
        <f t="shared" si="15"/>
        <v/>
      </c>
      <c r="F312" s="329" t="str">
        <f t="shared" si="17"/>
        <v>否</v>
      </c>
      <c r="G312" s="317" t="str">
        <f t="shared" si="16"/>
        <v>项</v>
      </c>
    </row>
    <row r="313" s="307" customFormat="1" ht="36" customHeight="1" spans="1:7">
      <c r="A313" s="198" t="s">
        <v>716</v>
      </c>
      <c r="B313" s="221" t="s">
        <v>717</v>
      </c>
      <c r="C313" s="330"/>
      <c r="D313" s="330"/>
      <c r="E313" s="328" t="str">
        <f t="shared" si="15"/>
        <v/>
      </c>
      <c r="F313" s="329" t="str">
        <f t="shared" si="17"/>
        <v>否</v>
      </c>
      <c r="G313" s="317" t="str">
        <f t="shared" si="16"/>
        <v>项</v>
      </c>
    </row>
    <row r="314" s="307" customFormat="1" ht="36" customHeight="1" spans="1:7">
      <c r="A314" s="198" t="s">
        <v>718</v>
      </c>
      <c r="B314" s="221" t="s">
        <v>267</v>
      </c>
      <c r="C314" s="330"/>
      <c r="D314" s="330"/>
      <c r="E314" s="328" t="str">
        <f t="shared" si="15"/>
        <v/>
      </c>
      <c r="F314" s="329" t="str">
        <f t="shared" si="17"/>
        <v>否</v>
      </c>
      <c r="G314" s="317" t="str">
        <f t="shared" si="16"/>
        <v>项</v>
      </c>
    </row>
    <row r="315" s="307" customFormat="1" ht="36" customHeight="1" spans="1:7">
      <c r="A315" s="198" t="s">
        <v>719</v>
      </c>
      <c r="B315" s="221" t="s">
        <v>720</v>
      </c>
      <c r="C315" s="330"/>
      <c r="D315" s="330"/>
      <c r="E315" s="328" t="str">
        <f t="shared" si="15"/>
        <v/>
      </c>
      <c r="F315" s="329" t="str">
        <f t="shared" si="17"/>
        <v>否</v>
      </c>
      <c r="G315" s="317" t="str">
        <f t="shared" si="16"/>
        <v>项</v>
      </c>
    </row>
    <row r="316" ht="36" customHeight="1" spans="1:7">
      <c r="A316" s="198" t="s">
        <v>721</v>
      </c>
      <c r="B316" s="221" t="s">
        <v>722</v>
      </c>
      <c r="C316" s="330">
        <f>SUM(C317:C324)</f>
        <v>41</v>
      </c>
      <c r="D316" s="330">
        <f>SUM(D317:D324)</f>
        <v>45</v>
      </c>
      <c r="E316" s="328">
        <f t="shared" si="15"/>
        <v>0.098</v>
      </c>
      <c r="F316" s="329" t="str">
        <f t="shared" si="17"/>
        <v>是</v>
      </c>
      <c r="G316" s="317" t="str">
        <f t="shared" si="16"/>
        <v>款</v>
      </c>
    </row>
    <row r="317" s="307" customFormat="1" ht="36" customHeight="1" spans="1:7">
      <c r="A317" s="198" t="s">
        <v>723</v>
      </c>
      <c r="B317" s="221" t="s">
        <v>249</v>
      </c>
      <c r="C317" s="330"/>
      <c r="D317" s="330"/>
      <c r="E317" s="328" t="str">
        <f t="shared" si="15"/>
        <v/>
      </c>
      <c r="F317" s="329" t="str">
        <f t="shared" si="17"/>
        <v>否</v>
      </c>
      <c r="G317" s="317" t="str">
        <f t="shared" si="16"/>
        <v>项</v>
      </c>
    </row>
    <row r="318" s="307" customFormat="1" ht="36" customHeight="1" spans="1:7">
      <c r="A318" s="198" t="s">
        <v>724</v>
      </c>
      <c r="B318" s="221" t="s">
        <v>251</v>
      </c>
      <c r="C318" s="330"/>
      <c r="D318" s="330"/>
      <c r="E318" s="328" t="str">
        <f t="shared" si="15"/>
        <v/>
      </c>
      <c r="F318" s="329" t="str">
        <f t="shared" si="17"/>
        <v>否</v>
      </c>
      <c r="G318" s="317" t="str">
        <f t="shared" si="16"/>
        <v>项</v>
      </c>
    </row>
    <row r="319" s="307" customFormat="1" ht="36" customHeight="1" spans="1:7">
      <c r="A319" s="198" t="s">
        <v>725</v>
      </c>
      <c r="B319" s="221" t="s">
        <v>253</v>
      </c>
      <c r="C319" s="330"/>
      <c r="D319" s="330"/>
      <c r="E319" s="328" t="str">
        <f t="shared" si="15"/>
        <v/>
      </c>
      <c r="F319" s="329" t="str">
        <f t="shared" si="17"/>
        <v>否</v>
      </c>
      <c r="G319" s="317" t="str">
        <f t="shared" si="16"/>
        <v>项</v>
      </c>
    </row>
    <row r="320" s="307" customFormat="1" ht="36" customHeight="1" spans="1:7">
      <c r="A320" s="198" t="s">
        <v>726</v>
      </c>
      <c r="B320" s="221" t="s">
        <v>727</v>
      </c>
      <c r="C320" s="330"/>
      <c r="D320" s="330"/>
      <c r="E320" s="328" t="str">
        <f t="shared" si="15"/>
        <v/>
      </c>
      <c r="F320" s="329" t="str">
        <f t="shared" si="17"/>
        <v>否</v>
      </c>
      <c r="G320" s="317" t="str">
        <f t="shared" si="16"/>
        <v>项</v>
      </c>
    </row>
    <row r="321" s="307" customFormat="1" ht="36" customHeight="1" spans="1:7">
      <c r="A321" s="198" t="s">
        <v>728</v>
      </c>
      <c r="B321" s="221" t="s">
        <v>729</v>
      </c>
      <c r="C321" s="330"/>
      <c r="D321" s="330"/>
      <c r="E321" s="328" t="str">
        <f t="shared" si="15"/>
        <v/>
      </c>
      <c r="F321" s="329" t="str">
        <f t="shared" si="17"/>
        <v>否</v>
      </c>
      <c r="G321" s="317" t="str">
        <f t="shared" si="16"/>
        <v>项</v>
      </c>
    </row>
    <row r="322" s="307" customFormat="1" ht="36" customHeight="1" spans="1:7">
      <c r="A322" s="198" t="s">
        <v>730</v>
      </c>
      <c r="B322" s="221" t="s">
        <v>731</v>
      </c>
      <c r="C322" s="330"/>
      <c r="D322" s="330"/>
      <c r="E322" s="328" t="str">
        <f t="shared" si="15"/>
        <v/>
      </c>
      <c r="F322" s="329" t="str">
        <f t="shared" si="17"/>
        <v>否</v>
      </c>
      <c r="G322" s="317" t="str">
        <f t="shared" si="16"/>
        <v>项</v>
      </c>
    </row>
    <row r="323" s="307" customFormat="1" ht="36" customHeight="1" spans="1:7">
      <c r="A323" s="198" t="s">
        <v>732</v>
      </c>
      <c r="B323" s="221" t="s">
        <v>267</v>
      </c>
      <c r="C323" s="330"/>
      <c r="D323" s="330"/>
      <c r="E323" s="328" t="str">
        <f t="shared" si="15"/>
        <v/>
      </c>
      <c r="F323" s="329" t="str">
        <f t="shared" si="17"/>
        <v>否</v>
      </c>
      <c r="G323" s="317" t="str">
        <f t="shared" si="16"/>
        <v>项</v>
      </c>
    </row>
    <row r="324" s="307" customFormat="1" ht="36" customHeight="1" spans="1:7">
      <c r="A324" s="198" t="s">
        <v>733</v>
      </c>
      <c r="B324" s="221" t="s">
        <v>734</v>
      </c>
      <c r="C324" s="332">
        <v>41</v>
      </c>
      <c r="D324" s="330">
        <v>45</v>
      </c>
      <c r="E324" s="328">
        <f t="shared" si="15"/>
        <v>0.098</v>
      </c>
      <c r="F324" s="329" t="str">
        <f t="shared" si="17"/>
        <v>是</v>
      </c>
      <c r="G324" s="317" t="str">
        <f t="shared" si="16"/>
        <v>项</v>
      </c>
    </row>
    <row r="325" ht="36" customHeight="1" spans="1:7">
      <c r="A325" s="198" t="s">
        <v>735</v>
      </c>
      <c r="B325" s="221" t="s">
        <v>736</v>
      </c>
      <c r="C325" s="330">
        <f>SUM(C326:C338)</f>
        <v>623</v>
      </c>
      <c r="D325" s="330">
        <f>SUM(D326:D338)</f>
        <v>777</v>
      </c>
      <c r="E325" s="328">
        <f t="shared" si="15"/>
        <v>0.247</v>
      </c>
      <c r="F325" s="329" t="str">
        <f t="shared" si="17"/>
        <v>是</v>
      </c>
      <c r="G325" s="317" t="str">
        <f t="shared" si="16"/>
        <v>款</v>
      </c>
    </row>
    <row r="326" s="307" customFormat="1" ht="36" customHeight="1" spans="1:7">
      <c r="A326" s="198" t="s">
        <v>737</v>
      </c>
      <c r="B326" s="221" t="s">
        <v>249</v>
      </c>
      <c r="C326" s="332">
        <v>359</v>
      </c>
      <c r="D326" s="330">
        <v>421</v>
      </c>
      <c r="E326" s="328">
        <f t="shared" si="15"/>
        <v>0.173</v>
      </c>
      <c r="F326" s="329" t="str">
        <f t="shared" si="17"/>
        <v>是</v>
      </c>
      <c r="G326" s="317" t="str">
        <f t="shared" si="16"/>
        <v>项</v>
      </c>
    </row>
    <row r="327" s="307" customFormat="1" ht="36" customHeight="1" spans="1:7">
      <c r="A327" s="198" t="s">
        <v>738</v>
      </c>
      <c r="B327" s="221" t="s">
        <v>251</v>
      </c>
      <c r="C327" s="332"/>
      <c r="D327" s="330"/>
      <c r="E327" s="328" t="str">
        <f t="shared" si="15"/>
        <v/>
      </c>
      <c r="F327" s="329" t="str">
        <f t="shared" si="17"/>
        <v>否</v>
      </c>
      <c r="G327" s="317" t="str">
        <f t="shared" si="16"/>
        <v>项</v>
      </c>
    </row>
    <row r="328" s="307" customFormat="1" ht="36" customHeight="1" spans="1:7">
      <c r="A328" s="198" t="s">
        <v>739</v>
      </c>
      <c r="B328" s="221" t="s">
        <v>253</v>
      </c>
      <c r="C328" s="332"/>
      <c r="D328" s="330"/>
      <c r="E328" s="328" t="str">
        <f t="shared" si="15"/>
        <v/>
      </c>
      <c r="F328" s="329" t="str">
        <f t="shared" si="17"/>
        <v>否</v>
      </c>
      <c r="G328" s="317" t="str">
        <f t="shared" si="16"/>
        <v>项</v>
      </c>
    </row>
    <row r="329" s="307" customFormat="1" ht="36" customHeight="1" spans="1:7">
      <c r="A329" s="198" t="s">
        <v>740</v>
      </c>
      <c r="B329" s="221" t="s">
        <v>741</v>
      </c>
      <c r="C329" s="332">
        <v>26</v>
      </c>
      <c r="D329" s="330">
        <v>73</v>
      </c>
      <c r="E329" s="328" t="str">
        <f t="shared" si="15"/>
        <v/>
      </c>
      <c r="F329" s="329" t="str">
        <f t="shared" si="17"/>
        <v>是</v>
      </c>
      <c r="G329" s="317" t="str">
        <f t="shared" si="16"/>
        <v>项</v>
      </c>
    </row>
    <row r="330" s="307" customFormat="1" ht="36" customHeight="1" spans="1:7">
      <c r="A330" s="198" t="s">
        <v>742</v>
      </c>
      <c r="B330" s="221" t="s">
        <v>743</v>
      </c>
      <c r="C330" s="332"/>
      <c r="D330" s="330">
        <v>16</v>
      </c>
      <c r="E330" s="328" t="str">
        <f t="shared" ref="E330:E393" si="18">IF(C330&lt;&gt;0,IF((D330/C330-1)&lt;-30%,"",IF((D330/C330-1)&gt;30%,"",D330/C330-1)),"")</f>
        <v/>
      </c>
      <c r="F330" s="329" t="str">
        <f t="shared" si="17"/>
        <v>是</v>
      </c>
      <c r="G330" s="317" t="str">
        <f t="shared" si="16"/>
        <v>项</v>
      </c>
    </row>
    <row r="331" s="307" customFormat="1" ht="36" customHeight="1" spans="1:7">
      <c r="A331" s="341" t="s">
        <v>744</v>
      </c>
      <c r="B331" s="221" t="s">
        <v>3236</v>
      </c>
      <c r="C331" s="332">
        <v>70</v>
      </c>
      <c r="D331" s="330">
        <v>70</v>
      </c>
      <c r="E331" s="328">
        <f t="shared" si="18"/>
        <v>0</v>
      </c>
      <c r="F331" s="329" t="str">
        <f t="shared" si="17"/>
        <v>是</v>
      </c>
      <c r="G331" s="317" t="str">
        <f t="shared" si="16"/>
        <v>项</v>
      </c>
    </row>
    <row r="332" s="307" customFormat="1" ht="36" customHeight="1" spans="1:7">
      <c r="A332" s="341" t="s">
        <v>746</v>
      </c>
      <c r="B332" s="221" t="s">
        <v>3237</v>
      </c>
      <c r="C332" s="332">
        <v>65</v>
      </c>
      <c r="D332" s="330">
        <v>68</v>
      </c>
      <c r="E332" s="328">
        <f t="shared" si="18"/>
        <v>0.046</v>
      </c>
      <c r="F332" s="329" t="str">
        <f t="shared" si="17"/>
        <v>是</v>
      </c>
      <c r="G332" s="317" t="str">
        <f t="shared" si="16"/>
        <v>项</v>
      </c>
    </row>
    <row r="333" s="307" customFormat="1" ht="36" customHeight="1" spans="1:7">
      <c r="A333" s="198" t="s">
        <v>748</v>
      </c>
      <c r="B333" s="221" t="s">
        <v>749</v>
      </c>
      <c r="C333" s="332"/>
      <c r="D333" s="330"/>
      <c r="E333" s="328" t="str">
        <f t="shared" si="18"/>
        <v/>
      </c>
      <c r="F333" s="329" t="str">
        <f t="shared" si="17"/>
        <v>否</v>
      </c>
      <c r="G333" s="317" t="str">
        <f t="shared" si="16"/>
        <v>项</v>
      </c>
    </row>
    <row r="334" s="307" customFormat="1" ht="36" customHeight="1" spans="1:7">
      <c r="A334" s="198" t="s">
        <v>750</v>
      </c>
      <c r="B334" s="221" t="s">
        <v>751</v>
      </c>
      <c r="C334" s="332">
        <v>40</v>
      </c>
      <c r="D334" s="330">
        <v>48</v>
      </c>
      <c r="E334" s="328">
        <f t="shared" si="18"/>
        <v>0.2</v>
      </c>
      <c r="F334" s="329" t="str">
        <f t="shared" si="17"/>
        <v>是</v>
      </c>
      <c r="G334" s="317" t="str">
        <f t="shared" si="16"/>
        <v>项</v>
      </c>
    </row>
    <row r="335" s="307" customFormat="1" ht="36" customHeight="1" spans="1:7">
      <c r="A335" s="198" t="s">
        <v>752</v>
      </c>
      <c r="B335" s="176" t="s">
        <v>3238</v>
      </c>
      <c r="C335" s="332">
        <v>2</v>
      </c>
      <c r="D335" s="330">
        <v>5</v>
      </c>
      <c r="E335" s="328" t="str">
        <f t="shared" si="18"/>
        <v/>
      </c>
      <c r="F335" s="329" t="str">
        <f t="shared" si="17"/>
        <v>是</v>
      </c>
      <c r="G335" s="317" t="str">
        <f t="shared" si="16"/>
        <v>项</v>
      </c>
    </row>
    <row r="336" s="307" customFormat="1" ht="36" customHeight="1" spans="1:7">
      <c r="A336" s="198" t="s">
        <v>754</v>
      </c>
      <c r="B336" s="221" t="s">
        <v>350</v>
      </c>
      <c r="C336" s="332">
        <v>4</v>
      </c>
      <c r="D336" s="330"/>
      <c r="E336" s="328" t="str">
        <f t="shared" si="18"/>
        <v/>
      </c>
      <c r="F336" s="329" t="str">
        <f t="shared" si="17"/>
        <v>是</v>
      </c>
      <c r="G336" s="317" t="str">
        <f t="shared" si="16"/>
        <v>项</v>
      </c>
    </row>
    <row r="337" s="307" customFormat="1" ht="36" customHeight="1" spans="1:7">
      <c r="A337" s="198" t="s">
        <v>755</v>
      </c>
      <c r="B337" s="221" t="s">
        <v>267</v>
      </c>
      <c r="C337" s="332">
        <v>36</v>
      </c>
      <c r="D337" s="330">
        <v>36</v>
      </c>
      <c r="E337" s="328">
        <f t="shared" si="18"/>
        <v>0</v>
      </c>
      <c r="F337" s="329" t="str">
        <f t="shared" ref="F337:F400" si="19">IF(LEN(A337)=3,"是",IF(B337&lt;&gt;"",IF(SUM(C337:D337)&lt;&gt;0,"是","否"),"是"))</f>
        <v>是</v>
      </c>
      <c r="G337" s="317" t="str">
        <f t="shared" ref="G337:G400" si="20">IF(LEN(A337)=3,"类",IF(LEN(A337)=5,"款","项"))</f>
        <v>项</v>
      </c>
    </row>
    <row r="338" s="307" customFormat="1" ht="36" customHeight="1" spans="1:7">
      <c r="A338" s="198" t="s">
        <v>756</v>
      </c>
      <c r="B338" s="221" t="s">
        <v>757</v>
      </c>
      <c r="C338" s="332">
        <v>21</v>
      </c>
      <c r="D338" s="330">
        <v>40</v>
      </c>
      <c r="E338" s="328" t="str">
        <f t="shared" si="18"/>
        <v/>
      </c>
      <c r="F338" s="329" t="str">
        <f t="shared" si="19"/>
        <v>是</v>
      </c>
      <c r="G338" s="317" t="str">
        <f t="shared" si="20"/>
        <v>项</v>
      </c>
    </row>
    <row r="339" ht="36" customHeight="1" spans="1:7">
      <c r="A339" s="198" t="s">
        <v>758</v>
      </c>
      <c r="B339" s="221" t="s">
        <v>759</v>
      </c>
      <c r="C339" s="330">
        <f>SUM(C340:C348)</f>
        <v>51</v>
      </c>
      <c r="D339" s="330">
        <f>SUM(D340:D348)</f>
        <v>51</v>
      </c>
      <c r="E339" s="328">
        <f t="shared" si="18"/>
        <v>0</v>
      </c>
      <c r="F339" s="329" t="str">
        <f t="shared" si="19"/>
        <v>是</v>
      </c>
      <c r="G339" s="317" t="str">
        <f t="shared" si="20"/>
        <v>款</v>
      </c>
    </row>
    <row r="340" s="307" customFormat="1" ht="36" customHeight="1" spans="1:7">
      <c r="A340" s="198" t="s">
        <v>760</v>
      </c>
      <c r="B340" s="221" t="s">
        <v>249</v>
      </c>
      <c r="C340" s="330"/>
      <c r="D340" s="330"/>
      <c r="E340" s="328" t="str">
        <f t="shared" si="18"/>
        <v/>
      </c>
      <c r="F340" s="329" t="str">
        <f t="shared" si="19"/>
        <v>否</v>
      </c>
      <c r="G340" s="317" t="str">
        <f t="shared" si="20"/>
        <v>项</v>
      </c>
    </row>
    <row r="341" s="307" customFormat="1" ht="36" customHeight="1" spans="1:7">
      <c r="A341" s="198" t="s">
        <v>761</v>
      </c>
      <c r="B341" s="221" t="s">
        <v>251</v>
      </c>
      <c r="C341" s="330"/>
      <c r="D341" s="330"/>
      <c r="E341" s="328" t="str">
        <f t="shared" si="18"/>
        <v/>
      </c>
      <c r="F341" s="329" t="str">
        <f t="shared" si="19"/>
        <v>否</v>
      </c>
      <c r="G341" s="317" t="str">
        <f t="shared" si="20"/>
        <v>项</v>
      </c>
    </row>
    <row r="342" s="307" customFormat="1" ht="36" customHeight="1" spans="1:7">
      <c r="A342" s="198" t="s">
        <v>762</v>
      </c>
      <c r="B342" s="221" t="s">
        <v>253</v>
      </c>
      <c r="C342" s="330"/>
      <c r="D342" s="330"/>
      <c r="E342" s="328" t="str">
        <f t="shared" si="18"/>
        <v/>
      </c>
      <c r="F342" s="329" t="str">
        <f t="shared" si="19"/>
        <v>否</v>
      </c>
      <c r="G342" s="317" t="str">
        <f t="shared" si="20"/>
        <v>项</v>
      </c>
    </row>
    <row r="343" s="307" customFormat="1" ht="36" customHeight="1" spans="1:7">
      <c r="A343" s="198" t="s">
        <v>763</v>
      </c>
      <c r="B343" s="176" t="s">
        <v>3239</v>
      </c>
      <c r="C343" s="332">
        <v>51</v>
      </c>
      <c r="D343" s="330">
        <v>51</v>
      </c>
      <c r="E343" s="328">
        <f t="shared" si="18"/>
        <v>0</v>
      </c>
      <c r="F343" s="329" t="str">
        <f t="shared" si="19"/>
        <v>是</v>
      </c>
      <c r="G343" s="317" t="str">
        <f t="shared" si="20"/>
        <v>项</v>
      </c>
    </row>
    <row r="344" s="307" customFormat="1" ht="36" customHeight="1" spans="1:7">
      <c r="A344" s="198" t="s">
        <v>765</v>
      </c>
      <c r="B344" s="176" t="s">
        <v>3240</v>
      </c>
      <c r="C344" s="330"/>
      <c r="D344" s="330"/>
      <c r="E344" s="328" t="str">
        <f t="shared" si="18"/>
        <v/>
      </c>
      <c r="F344" s="329" t="str">
        <f t="shared" si="19"/>
        <v>否</v>
      </c>
      <c r="G344" s="317" t="str">
        <f t="shared" si="20"/>
        <v>项</v>
      </c>
    </row>
    <row r="345" s="307" customFormat="1" ht="36" customHeight="1" spans="1:7">
      <c r="A345" s="198" t="s">
        <v>767</v>
      </c>
      <c r="B345" s="221" t="s">
        <v>768</v>
      </c>
      <c r="C345" s="330"/>
      <c r="D345" s="330"/>
      <c r="E345" s="328" t="str">
        <f t="shared" si="18"/>
        <v/>
      </c>
      <c r="F345" s="329" t="str">
        <f t="shared" si="19"/>
        <v>否</v>
      </c>
      <c r="G345" s="317" t="str">
        <f t="shared" si="20"/>
        <v>项</v>
      </c>
    </row>
    <row r="346" s="307" customFormat="1" ht="36" customHeight="1" spans="1:7">
      <c r="A346" s="198" t="s">
        <v>769</v>
      </c>
      <c r="B346" s="221" t="s">
        <v>350</v>
      </c>
      <c r="C346" s="330"/>
      <c r="D346" s="330"/>
      <c r="E346" s="328" t="str">
        <f t="shared" si="18"/>
        <v/>
      </c>
      <c r="F346" s="329" t="str">
        <f t="shared" si="19"/>
        <v>否</v>
      </c>
      <c r="G346" s="317" t="str">
        <f t="shared" si="20"/>
        <v>项</v>
      </c>
    </row>
    <row r="347" s="307" customFormat="1" ht="36" customHeight="1" spans="1:7">
      <c r="A347" s="198" t="s">
        <v>770</v>
      </c>
      <c r="B347" s="221" t="s">
        <v>267</v>
      </c>
      <c r="C347" s="330"/>
      <c r="D347" s="330"/>
      <c r="E347" s="328" t="str">
        <f t="shared" si="18"/>
        <v/>
      </c>
      <c r="F347" s="329" t="str">
        <f t="shared" si="19"/>
        <v>否</v>
      </c>
      <c r="G347" s="317" t="str">
        <f t="shared" si="20"/>
        <v>项</v>
      </c>
    </row>
    <row r="348" s="307" customFormat="1" ht="36" customHeight="1" spans="1:7">
      <c r="A348" s="198" t="s">
        <v>771</v>
      </c>
      <c r="B348" s="221" t="s">
        <v>772</v>
      </c>
      <c r="C348" s="330"/>
      <c r="D348" s="330"/>
      <c r="E348" s="328" t="str">
        <f t="shared" si="18"/>
        <v/>
      </c>
      <c r="F348" s="329" t="str">
        <f t="shared" si="19"/>
        <v>否</v>
      </c>
      <c r="G348" s="317" t="str">
        <f t="shared" si="20"/>
        <v>项</v>
      </c>
    </row>
    <row r="349" ht="36" customHeight="1" spans="1:7">
      <c r="A349" s="198" t="s">
        <v>773</v>
      </c>
      <c r="B349" s="221" t="s">
        <v>774</v>
      </c>
      <c r="C349" s="330">
        <f>SUM(C350:C358)</f>
        <v>0</v>
      </c>
      <c r="D349" s="330">
        <f>SUM(D350:D358)</f>
        <v>0</v>
      </c>
      <c r="E349" s="328" t="str">
        <f t="shared" si="18"/>
        <v/>
      </c>
      <c r="F349" s="329" t="str">
        <f t="shared" si="19"/>
        <v>否</v>
      </c>
      <c r="G349" s="317" t="str">
        <f t="shared" si="20"/>
        <v>款</v>
      </c>
    </row>
    <row r="350" s="307" customFormat="1" ht="36" customHeight="1" spans="1:7">
      <c r="A350" s="198" t="s">
        <v>775</v>
      </c>
      <c r="B350" s="221" t="s">
        <v>249</v>
      </c>
      <c r="C350" s="330"/>
      <c r="D350" s="330"/>
      <c r="E350" s="328" t="str">
        <f t="shared" si="18"/>
        <v/>
      </c>
      <c r="F350" s="329" t="str">
        <f t="shared" si="19"/>
        <v>否</v>
      </c>
      <c r="G350" s="317" t="str">
        <f t="shared" si="20"/>
        <v>项</v>
      </c>
    </row>
    <row r="351" s="307" customFormat="1" ht="36" customHeight="1" spans="1:7">
      <c r="A351" s="198" t="s">
        <v>776</v>
      </c>
      <c r="B351" s="221" t="s">
        <v>251</v>
      </c>
      <c r="C351" s="330"/>
      <c r="D351" s="330"/>
      <c r="E351" s="328" t="str">
        <f t="shared" si="18"/>
        <v/>
      </c>
      <c r="F351" s="329" t="str">
        <f t="shared" si="19"/>
        <v>否</v>
      </c>
      <c r="G351" s="317" t="str">
        <f t="shared" si="20"/>
        <v>项</v>
      </c>
    </row>
    <row r="352" s="307" customFormat="1" ht="36" customHeight="1" spans="1:7">
      <c r="A352" s="198" t="s">
        <v>777</v>
      </c>
      <c r="B352" s="221" t="s">
        <v>253</v>
      </c>
      <c r="C352" s="330"/>
      <c r="D352" s="330"/>
      <c r="E352" s="328" t="str">
        <f t="shared" si="18"/>
        <v/>
      </c>
      <c r="F352" s="329" t="str">
        <f t="shared" si="19"/>
        <v>否</v>
      </c>
      <c r="G352" s="317" t="str">
        <f t="shared" si="20"/>
        <v>项</v>
      </c>
    </row>
    <row r="353" s="307" customFormat="1" ht="36" customHeight="1" spans="1:7">
      <c r="A353" s="198" t="s">
        <v>778</v>
      </c>
      <c r="B353" s="221" t="s">
        <v>779</v>
      </c>
      <c r="C353" s="330"/>
      <c r="D353" s="330"/>
      <c r="E353" s="328" t="str">
        <f t="shared" si="18"/>
        <v/>
      </c>
      <c r="F353" s="329" t="str">
        <f t="shared" si="19"/>
        <v>否</v>
      </c>
      <c r="G353" s="317" t="str">
        <f t="shared" si="20"/>
        <v>项</v>
      </c>
    </row>
    <row r="354" s="307" customFormat="1" ht="36" customHeight="1" spans="1:7">
      <c r="A354" s="198" t="s">
        <v>780</v>
      </c>
      <c r="B354" s="221" t="s">
        <v>781</v>
      </c>
      <c r="C354" s="330"/>
      <c r="D354" s="330"/>
      <c r="E354" s="328" t="str">
        <f t="shared" si="18"/>
        <v/>
      </c>
      <c r="F354" s="329" t="str">
        <f t="shared" si="19"/>
        <v>否</v>
      </c>
      <c r="G354" s="317" t="str">
        <f t="shared" si="20"/>
        <v>项</v>
      </c>
    </row>
    <row r="355" s="307" customFormat="1" ht="36" customHeight="1" spans="1:7">
      <c r="A355" s="198" t="s">
        <v>782</v>
      </c>
      <c r="B355" s="221" t="s">
        <v>783</v>
      </c>
      <c r="C355" s="330"/>
      <c r="D355" s="330"/>
      <c r="E355" s="328" t="str">
        <f t="shared" si="18"/>
        <v/>
      </c>
      <c r="F355" s="329" t="str">
        <f t="shared" si="19"/>
        <v>否</v>
      </c>
      <c r="G355" s="317" t="str">
        <f t="shared" si="20"/>
        <v>项</v>
      </c>
    </row>
    <row r="356" s="307" customFormat="1" ht="36" customHeight="1" spans="1:7">
      <c r="A356" s="198" t="s">
        <v>784</v>
      </c>
      <c r="B356" s="221" t="s">
        <v>350</v>
      </c>
      <c r="C356" s="330"/>
      <c r="D356" s="330"/>
      <c r="E356" s="328" t="str">
        <f t="shared" si="18"/>
        <v/>
      </c>
      <c r="F356" s="329" t="str">
        <f t="shared" si="19"/>
        <v>否</v>
      </c>
      <c r="G356" s="317" t="str">
        <f t="shared" si="20"/>
        <v>项</v>
      </c>
    </row>
    <row r="357" s="307" customFormat="1" ht="36" customHeight="1" spans="1:7">
      <c r="A357" s="198" t="s">
        <v>785</v>
      </c>
      <c r="B357" s="221" t="s">
        <v>267</v>
      </c>
      <c r="C357" s="330"/>
      <c r="D357" s="330"/>
      <c r="E357" s="328" t="str">
        <f t="shared" si="18"/>
        <v/>
      </c>
      <c r="F357" s="329" t="str">
        <f t="shared" si="19"/>
        <v>否</v>
      </c>
      <c r="G357" s="317" t="str">
        <f t="shared" si="20"/>
        <v>项</v>
      </c>
    </row>
    <row r="358" s="307" customFormat="1" ht="36" customHeight="1" spans="1:7">
      <c r="A358" s="198" t="s">
        <v>786</v>
      </c>
      <c r="B358" s="221" t="s">
        <v>787</v>
      </c>
      <c r="C358" s="330"/>
      <c r="D358" s="330"/>
      <c r="E358" s="328" t="str">
        <f t="shared" si="18"/>
        <v/>
      </c>
      <c r="F358" s="329" t="str">
        <f t="shared" si="19"/>
        <v>否</v>
      </c>
      <c r="G358" s="317" t="str">
        <f t="shared" si="20"/>
        <v>项</v>
      </c>
    </row>
    <row r="359" ht="36" customHeight="1" spans="1:7">
      <c r="A359" s="198" t="s">
        <v>788</v>
      </c>
      <c r="B359" s="221" t="s">
        <v>789</v>
      </c>
      <c r="C359" s="330">
        <f>SUM(C360:C366)</f>
        <v>0</v>
      </c>
      <c r="D359" s="330">
        <f>SUM(D360:D366)</f>
        <v>0</v>
      </c>
      <c r="E359" s="328" t="str">
        <f t="shared" si="18"/>
        <v/>
      </c>
      <c r="F359" s="329" t="str">
        <f t="shared" si="19"/>
        <v>否</v>
      </c>
      <c r="G359" s="317" t="str">
        <f t="shared" si="20"/>
        <v>款</v>
      </c>
    </row>
    <row r="360" s="307" customFormat="1" ht="36" customHeight="1" spans="1:7">
      <c r="A360" s="198" t="s">
        <v>790</v>
      </c>
      <c r="B360" s="221" t="s">
        <v>249</v>
      </c>
      <c r="C360" s="330"/>
      <c r="D360" s="330"/>
      <c r="E360" s="328" t="str">
        <f t="shared" si="18"/>
        <v/>
      </c>
      <c r="F360" s="329" t="str">
        <f t="shared" si="19"/>
        <v>否</v>
      </c>
      <c r="G360" s="317" t="str">
        <f t="shared" si="20"/>
        <v>项</v>
      </c>
    </row>
    <row r="361" s="307" customFormat="1" ht="36" customHeight="1" spans="1:7">
      <c r="A361" s="198" t="s">
        <v>791</v>
      </c>
      <c r="B361" s="221" t="s">
        <v>251</v>
      </c>
      <c r="C361" s="330"/>
      <c r="D361" s="330"/>
      <c r="E361" s="328" t="str">
        <f t="shared" si="18"/>
        <v/>
      </c>
      <c r="F361" s="329" t="str">
        <f t="shared" si="19"/>
        <v>否</v>
      </c>
      <c r="G361" s="317" t="str">
        <f t="shared" si="20"/>
        <v>项</v>
      </c>
    </row>
    <row r="362" s="307" customFormat="1" ht="36" customHeight="1" spans="1:7">
      <c r="A362" s="198" t="s">
        <v>792</v>
      </c>
      <c r="B362" s="221" t="s">
        <v>253</v>
      </c>
      <c r="C362" s="330"/>
      <c r="D362" s="330"/>
      <c r="E362" s="328" t="str">
        <f t="shared" si="18"/>
        <v/>
      </c>
      <c r="F362" s="329" t="str">
        <f t="shared" si="19"/>
        <v>否</v>
      </c>
      <c r="G362" s="317" t="str">
        <f t="shared" si="20"/>
        <v>项</v>
      </c>
    </row>
    <row r="363" s="307" customFormat="1" ht="36" customHeight="1" spans="1:7">
      <c r="A363" s="198" t="s">
        <v>793</v>
      </c>
      <c r="B363" s="221" t="s">
        <v>794</v>
      </c>
      <c r="C363" s="330"/>
      <c r="D363" s="330"/>
      <c r="E363" s="328" t="str">
        <f t="shared" si="18"/>
        <v/>
      </c>
      <c r="F363" s="329" t="str">
        <f t="shared" si="19"/>
        <v>否</v>
      </c>
      <c r="G363" s="317" t="str">
        <f t="shared" si="20"/>
        <v>项</v>
      </c>
    </row>
    <row r="364" s="307" customFormat="1" ht="36" customHeight="1" spans="1:7">
      <c r="A364" s="198" t="s">
        <v>795</v>
      </c>
      <c r="B364" s="221" t="s">
        <v>796</v>
      </c>
      <c r="C364" s="330"/>
      <c r="D364" s="330"/>
      <c r="E364" s="328" t="str">
        <f t="shared" si="18"/>
        <v/>
      </c>
      <c r="F364" s="329" t="str">
        <f t="shared" si="19"/>
        <v>否</v>
      </c>
      <c r="G364" s="317" t="str">
        <f t="shared" si="20"/>
        <v>项</v>
      </c>
    </row>
    <row r="365" s="307" customFormat="1" ht="36" customHeight="1" spans="1:7">
      <c r="A365" s="198" t="s">
        <v>797</v>
      </c>
      <c r="B365" s="221" t="s">
        <v>267</v>
      </c>
      <c r="C365" s="330"/>
      <c r="D365" s="330"/>
      <c r="E365" s="328" t="str">
        <f t="shared" si="18"/>
        <v/>
      </c>
      <c r="F365" s="329" t="str">
        <f t="shared" si="19"/>
        <v>否</v>
      </c>
      <c r="G365" s="317" t="str">
        <f t="shared" si="20"/>
        <v>项</v>
      </c>
    </row>
    <row r="366" s="307" customFormat="1" ht="36" customHeight="1" spans="1:7">
      <c r="A366" s="198" t="s">
        <v>798</v>
      </c>
      <c r="B366" s="221" t="s">
        <v>799</v>
      </c>
      <c r="C366" s="330"/>
      <c r="D366" s="330"/>
      <c r="E366" s="328" t="str">
        <f t="shared" si="18"/>
        <v/>
      </c>
      <c r="F366" s="329" t="str">
        <f t="shared" si="19"/>
        <v>否</v>
      </c>
      <c r="G366" s="317" t="str">
        <f t="shared" si="20"/>
        <v>项</v>
      </c>
    </row>
    <row r="367" ht="36" customHeight="1" spans="1:7">
      <c r="A367" s="198" t="s">
        <v>800</v>
      </c>
      <c r="B367" s="221" t="s">
        <v>801</v>
      </c>
      <c r="C367" s="239">
        <f>SUM(C368:C372)</f>
        <v>0</v>
      </c>
      <c r="D367" s="239">
        <f>SUM(D368:D372)</f>
        <v>0</v>
      </c>
      <c r="E367" s="328" t="str">
        <f t="shared" si="18"/>
        <v/>
      </c>
      <c r="F367" s="329" t="str">
        <f t="shared" si="19"/>
        <v>否</v>
      </c>
      <c r="G367" s="317" t="str">
        <f t="shared" si="20"/>
        <v>款</v>
      </c>
    </row>
    <row r="368" s="307" customFormat="1" ht="36" customHeight="1" spans="1:7">
      <c r="A368" s="198" t="s">
        <v>802</v>
      </c>
      <c r="B368" s="221" t="s">
        <v>249</v>
      </c>
      <c r="C368" s="330"/>
      <c r="D368" s="330"/>
      <c r="E368" s="328" t="str">
        <f t="shared" si="18"/>
        <v/>
      </c>
      <c r="F368" s="329" t="str">
        <f t="shared" si="19"/>
        <v>否</v>
      </c>
      <c r="G368" s="317" t="str">
        <f t="shared" si="20"/>
        <v>项</v>
      </c>
    </row>
    <row r="369" s="307" customFormat="1" ht="36" customHeight="1" spans="1:7">
      <c r="A369" s="198" t="s">
        <v>803</v>
      </c>
      <c r="B369" s="221" t="s">
        <v>251</v>
      </c>
      <c r="C369" s="330"/>
      <c r="D369" s="330"/>
      <c r="E369" s="328" t="str">
        <f t="shared" si="18"/>
        <v/>
      </c>
      <c r="F369" s="329" t="str">
        <f t="shared" si="19"/>
        <v>否</v>
      </c>
      <c r="G369" s="317" t="str">
        <f t="shared" si="20"/>
        <v>项</v>
      </c>
    </row>
    <row r="370" s="307" customFormat="1" ht="36" customHeight="1" spans="1:7">
      <c r="A370" s="198" t="s">
        <v>804</v>
      </c>
      <c r="B370" s="221" t="s">
        <v>350</v>
      </c>
      <c r="C370" s="330"/>
      <c r="D370" s="330"/>
      <c r="E370" s="328" t="str">
        <f t="shared" si="18"/>
        <v/>
      </c>
      <c r="F370" s="329" t="str">
        <f t="shared" si="19"/>
        <v>否</v>
      </c>
      <c r="G370" s="317" t="str">
        <f t="shared" si="20"/>
        <v>项</v>
      </c>
    </row>
    <row r="371" s="307" customFormat="1" ht="36" customHeight="1" spans="1:7">
      <c r="A371" s="198" t="s">
        <v>805</v>
      </c>
      <c r="B371" s="221" t="s">
        <v>806</v>
      </c>
      <c r="C371" s="330"/>
      <c r="D371" s="330"/>
      <c r="E371" s="328" t="str">
        <f t="shared" si="18"/>
        <v/>
      </c>
      <c r="F371" s="329" t="str">
        <f t="shared" si="19"/>
        <v>否</v>
      </c>
      <c r="G371" s="317" t="str">
        <f t="shared" si="20"/>
        <v>项</v>
      </c>
    </row>
    <row r="372" s="307" customFormat="1" ht="36" customHeight="1" spans="1:7">
      <c r="A372" s="198" t="s">
        <v>807</v>
      </c>
      <c r="B372" s="221" t="s">
        <v>808</v>
      </c>
      <c r="C372" s="330"/>
      <c r="D372" s="330"/>
      <c r="E372" s="328" t="str">
        <f t="shared" si="18"/>
        <v/>
      </c>
      <c r="F372" s="329" t="str">
        <f t="shared" si="19"/>
        <v>否</v>
      </c>
      <c r="G372" s="317" t="str">
        <f t="shared" si="20"/>
        <v>项</v>
      </c>
    </row>
    <row r="373" ht="36" customHeight="1" spans="1:7">
      <c r="A373" s="198" t="s">
        <v>809</v>
      </c>
      <c r="B373" s="221" t="s">
        <v>810</v>
      </c>
      <c r="C373" s="330">
        <f>SUM(C374:C375)</f>
        <v>22</v>
      </c>
      <c r="D373" s="330">
        <f>SUM(D374:D375)</f>
        <v>26</v>
      </c>
      <c r="E373" s="328">
        <f t="shared" si="18"/>
        <v>0.182</v>
      </c>
      <c r="F373" s="329" t="str">
        <f t="shared" si="19"/>
        <v>是</v>
      </c>
      <c r="G373" s="317" t="str">
        <f t="shared" si="20"/>
        <v>款</v>
      </c>
    </row>
    <row r="374" s="307" customFormat="1" ht="36" customHeight="1" spans="1:7">
      <c r="A374" s="209">
        <v>2049902</v>
      </c>
      <c r="B374" s="221" t="s">
        <v>811</v>
      </c>
      <c r="C374" s="330"/>
      <c r="D374" s="330"/>
      <c r="E374" s="328" t="str">
        <f t="shared" si="18"/>
        <v/>
      </c>
      <c r="F374" s="329" t="str">
        <f t="shared" si="19"/>
        <v>否</v>
      </c>
      <c r="G374" s="317" t="str">
        <f t="shared" si="20"/>
        <v>项</v>
      </c>
    </row>
    <row r="375" s="307" customFormat="1" ht="36" customHeight="1" spans="1:7">
      <c r="A375" s="342" t="s">
        <v>812</v>
      </c>
      <c r="B375" s="221" t="s">
        <v>813</v>
      </c>
      <c r="C375" s="332">
        <v>22</v>
      </c>
      <c r="D375" s="330">
        <v>26</v>
      </c>
      <c r="E375" s="328">
        <f t="shared" si="18"/>
        <v>0.182</v>
      </c>
      <c r="F375" s="329" t="str">
        <f t="shared" si="19"/>
        <v>是</v>
      </c>
      <c r="G375" s="317" t="str">
        <f t="shared" si="20"/>
        <v>项</v>
      </c>
    </row>
    <row r="376" ht="26.1" customHeight="1" spans="1:7">
      <c r="A376" s="192" t="s">
        <v>183</v>
      </c>
      <c r="B376" s="258" t="s">
        <v>184</v>
      </c>
      <c r="C376" s="239">
        <f>SUM(C377,C382,C389,C395,C401,C405,C409,C413,C419,C426)</f>
        <v>21936</v>
      </c>
      <c r="D376" s="239">
        <f>SUM(D377,D382,D389,D395,D401,D405,D409,D413,D419,D426)</f>
        <v>22393</v>
      </c>
      <c r="E376" s="328">
        <f t="shared" si="18"/>
        <v>0.021</v>
      </c>
      <c r="F376" s="329" t="str">
        <f t="shared" si="19"/>
        <v>是</v>
      </c>
      <c r="G376" s="317" t="str">
        <f t="shared" si="20"/>
        <v>类</v>
      </c>
    </row>
    <row r="377" ht="36" customHeight="1" spans="1:7">
      <c r="A377" s="198" t="s">
        <v>814</v>
      </c>
      <c r="B377" s="221" t="s">
        <v>815</v>
      </c>
      <c r="C377" s="330">
        <f>SUM(C378:C381)</f>
        <v>321</v>
      </c>
      <c r="D377" s="330">
        <f>SUM(D378:D381)</f>
        <v>839</v>
      </c>
      <c r="E377" s="328" t="str">
        <f t="shared" si="18"/>
        <v/>
      </c>
      <c r="F377" s="329" t="str">
        <f t="shared" si="19"/>
        <v>是</v>
      </c>
      <c r="G377" s="317" t="str">
        <f t="shared" si="20"/>
        <v>款</v>
      </c>
    </row>
    <row r="378" s="307" customFormat="1" ht="36" customHeight="1" spans="1:9">
      <c r="A378" s="198" t="s">
        <v>816</v>
      </c>
      <c r="B378" s="221" t="s">
        <v>249</v>
      </c>
      <c r="C378" s="332">
        <v>327</v>
      </c>
      <c r="D378" s="330">
        <v>757</v>
      </c>
      <c r="E378" s="328" t="str">
        <f t="shared" si="18"/>
        <v/>
      </c>
      <c r="F378" s="329" t="str">
        <f t="shared" si="19"/>
        <v>是</v>
      </c>
      <c r="G378" s="317" t="str">
        <f t="shared" si="20"/>
        <v>项</v>
      </c>
      <c r="I378" s="307">
        <f>D377+D382+D389+D395+D401+D405+D409+D413+D419+D426</f>
        <v>22393</v>
      </c>
    </row>
    <row r="379" s="307" customFormat="1" ht="36" customHeight="1" spans="1:7">
      <c r="A379" s="198" t="s">
        <v>817</v>
      </c>
      <c r="B379" s="221" t="s">
        <v>251</v>
      </c>
      <c r="C379" s="332">
        <v>-7</v>
      </c>
      <c r="D379" s="330"/>
      <c r="E379" s="328" t="str">
        <f t="shared" si="18"/>
        <v/>
      </c>
      <c r="F379" s="329" t="str">
        <f t="shared" si="19"/>
        <v>是</v>
      </c>
      <c r="G379" s="317" t="str">
        <f t="shared" si="20"/>
        <v>项</v>
      </c>
    </row>
    <row r="380" s="307" customFormat="1" ht="36" customHeight="1" spans="1:7">
      <c r="A380" s="198" t="s">
        <v>818</v>
      </c>
      <c r="B380" s="221" t="s">
        <v>253</v>
      </c>
      <c r="C380" s="332"/>
      <c r="D380" s="330"/>
      <c r="E380" s="328" t="str">
        <f t="shared" si="18"/>
        <v/>
      </c>
      <c r="F380" s="329" t="str">
        <f t="shared" si="19"/>
        <v>否</v>
      </c>
      <c r="G380" s="317" t="str">
        <f t="shared" si="20"/>
        <v>项</v>
      </c>
    </row>
    <row r="381" s="307" customFormat="1" ht="36" customHeight="1" spans="1:7">
      <c r="A381" s="198" t="s">
        <v>819</v>
      </c>
      <c r="B381" s="221" t="s">
        <v>820</v>
      </c>
      <c r="C381" s="332">
        <v>1</v>
      </c>
      <c r="D381" s="330">
        <v>82</v>
      </c>
      <c r="E381" s="328" t="str">
        <f t="shared" si="18"/>
        <v/>
      </c>
      <c r="F381" s="329" t="str">
        <f t="shared" si="19"/>
        <v>是</v>
      </c>
      <c r="G381" s="317" t="str">
        <f t="shared" si="20"/>
        <v>项</v>
      </c>
    </row>
    <row r="382" ht="36" customHeight="1" spans="1:7">
      <c r="A382" s="198" t="s">
        <v>821</v>
      </c>
      <c r="B382" s="221" t="s">
        <v>822</v>
      </c>
      <c r="C382" s="330">
        <f>SUM(C383:C388)</f>
        <v>19712</v>
      </c>
      <c r="D382" s="330">
        <f>SUM(D383:D388)</f>
        <v>20082</v>
      </c>
      <c r="E382" s="328">
        <f t="shared" si="18"/>
        <v>0.019</v>
      </c>
      <c r="F382" s="329" t="str">
        <f t="shared" si="19"/>
        <v>是</v>
      </c>
      <c r="G382" s="317" t="str">
        <f t="shared" si="20"/>
        <v>款</v>
      </c>
    </row>
    <row r="383" s="307" customFormat="1" ht="36" customHeight="1" spans="1:7">
      <c r="A383" s="198" t="s">
        <v>823</v>
      </c>
      <c r="B383" s="221" t="s">
        <v>824</v>
      </c>
      <c r="C383" s="332">
        <v>2351</v>
      </c>
      <c r="D383" s="330">
        <v>2358</v>
      </c>
      <c r="E383" s="328">
        <f t="shared" si="18"/>
        <v>0.003</v>
      </c>
      <c r="F383" s="329" t="str">
        <f t="shared" si="19"/>
        <v>是</v>
      </c>
      <c r="G383" s="317" t="str">
        <f t="shared" si="20"/>
        <v>项</v>
      </c>
    </row>
    <row r="384" s="307" customFormat="1" ht="36" customHeight="1" spans="1:7">
      <c r="A384" s="198" t="s">
        <v>825</v>
      </c>
      <c r="B384" s="221" t="s">
        <v>826</v>
      </c>
      <c r="C384" s="332">
        <v>9760</v>
      </c>
      <c r="D384" s="330">
        <v>9765</v>
      </c>
      <c r="E384" s="328">
        <f t="shared" si="18"/>
        <v>0.001</v>
      </c>
      <c r="F384" s="329" t="str">
        <f t="shared" si="19"/>
        <v>是</v>
      </c>
      <c r="G384" s="317" t="str">
        <f t="shared" si="20"/>
        <v>项</v>
      </c>
    </row>
    <row r="385" s="307" customFormat="1" ht="36" customHeight="1" spans="1:7">
      <c r="A385" s="198">
        <v>2050203</v>
      </c>
      <c r="B385" s="221" t="s">
        <v>828</v>
      </c>
      <c r="C385" s="332">
        <v>4833</v>
      </c>
      <c r="D385" s="330">
        <v>4836</v>
      </c>
      <c r="E385" s="328">
        <f t="shared" si="18"/>
        <v>0.001</v>
      </c>
      <c r="F385" s="329" t="str">
        <f t="shared" si="19"/>
        <v>是</v>
      </c>
      <c r="G385" s="317" t="str">
        <f t="shared" si="20"/>
        <v>项</v>
      </c>
    </row>
    <row r="386" s="307" customFormat="1" ht="36" customHeight="1" spans="1:7">
      <c r="A386" s="198" t="s">
        <v>829</v>
      </c>
      <c r="B386" s="221" t="s">
        <v>830</v>
      </c>
      <c r="C386" s="332">
        <v>2775</v>
      </c>
      <c r="D386" s="330">
        <v>2849</v>
      </c>
      <c r="E386" s="328">
        <f t="shared" si="18"/>
        <v>0.027</v>
      </c>
      <c r="F386" s="329" t="str">
        <f t="shared" si="19"/>
        <v>是</v>
      </c>
      <c r="G386" s="317" t="str">
        <f t="shared" si="20"/>
        <v>项</v>
      </c>
    </row>
    <row r="387" s="307" customFormat="1" ht="36" customHeight="1" spans="1:7">
      <c r="A387" s="198" t="s">
        <v>831</v>
      </c>
      <c r="B387" s="221" t="s">
        <v>832</v>
      </c>
      <c r="C387" s="332"/>
      <c r="D387" s="330"/>
      <c r="E387" s="328" t="str">
        <f t="shared" si="18"/>
        <v/>
      </c>
      <c r="F387" s="329" t="str">
        <f t="shared" si="19"/>
        <v>否</v>
      </c>
      <c r="G387" s="317" t="str">
        <f t="shared" si="20"/>
        <v>项</v>
      </c>
    </row>
    <row r="388" s="307" customFormat="1" ht="36" customHeight="1" spans="1:7">
      <c r="A388" s="198" t="s">
        <v>833</v>
      </c>
      <c r="B388" s="221" t="s">
        <v>834</v>
      </c>
      <c r="C388" s="332">
        <v>-7</v>
      </c>
      <c r="D388" s="330">
        <v>274</v>
      </c>
      <c r="E388" s="328" t="str">
        <f t="shared" si="18"/>
        <v/>
      </c>
      <c r="F388" s="329" t="str">
        <f t="shared" si="19"/>
        <v>是</v>
      </c>
      <c r="G388" s="317" t="str">
        <f t="shared" si="20"/>
        <v>项</v>
      </c>
    </row>
    <row r="389" ht="36" customHeight="1" spans="1:7">
      <c r="A389" s="198" t="s">
        <v>835</v>
      </c>
      <c r="B389" s="221" t="s">
        <v>836</v>
      </c>
      <c r="C389" s="330">
        <f>SUM(C390:C394)</f>
        <v>921</v>
      </c>
      <c r="D389" s="330">
        <f>SUM(D390:D394)</f>
        <v>924</v>
      </c>
      <c r="E389" s="328">
        <f t="shared" si="18"/>
        <v>0.003</v>
      </c>
      <c r="F389" s="329" t="str">
        <f t="shared" si="19"/>
        <v>是</v>
      </c>
      <c r="G389" s="317" t="str">
        <f t="shared" si="20"/>
        <v>款</v>
      </c>
    </row>
    <row r="390" s="307" customFormat="1" ht="36" customHeight="1" spans="1:7">
      <c r="A390" s="198" t="s">
        <v>837</v>
      </c>
      <c r="B390" s="221" t="s">
        <v>838</v>
      </c>
      <c r="C390" s="330"/>
      <c r="D390" s="330"/>
      <c r="E390" s="328" t="str">
        <f t="shared" si="18"/>
        <v/>
      </c>
      <c r="F390" s="329" t="str">
        <f t="shared" si="19"/>
        <v>否</v>
      </c>
      <c r="G390" s="317" t="str">
        <f t="shared" si="20"/>
        <v>项</v>
      </c>
    </row>
    <row r="391" s="307" customFormat="1" ht="36" customHeight="1" spans="1:7">
      <c r="A391" s="198" t="s">
        <v>839</v>
      </c>
      <c r="B391" s="221" t="s">
        <v>840</v>
      </c>
      <c r="C391" s="332">
        <v>921</v>
      </c>
      <c r="D391" s="330">
        <v>924</v>
      </c>
      <c r="E391" s="328">
        <f t="shared" si="18"/>
        <v>0.003</v>
      </c>
      <c r="F391" s="329" t="str">
        <f t="shared" si="19"/>
        <v>是</v>
      </c>
      <c r="G391" s="317" t="str">
        <f t="shared" si="20"/>
        <v>项</v>
      </c>
    </row>
    <row r="392" s="307" customFormat="1" ht="36" customHeight="1" spans="1:7">
      <c r="A392" s="198" t="s">
        <v>841</v>
      </c>
      <c r="B392" s="221" t="s">
        <v>842</v>
      </c>
      <c r="C392" s="330"/>
      <c r="D392" s="330"/>
      <c r="E392" s="328" t="str">
        <f t="shared" si="18"/>
        <v/>
      </c>
      <c r="F392" s="329" t="str">
        <f t="shared" si="19"/>
        <v>否</v>
      </c>
      <c r="G392" s="317" t="str">
        <f t="shared" si="20"/>
        <v>项</v>
      </c>
    </row>
    <row r="393" s="307" customFormat="1" ht="36" customHeight="1" spans="1:7">
      <c r="A393" s="198" t="s">
        <v>843</v>
      </c>
      <c r="B393" s="221" t="s">
        <v>844</v>
      </c>
      <c r="C393" s="330"/>
      <c r="D393" s="330"/>
      <c r="E393" s="328" t="str">
        <f t="shared" si="18"/>
        <v/>
      </c>
      <c r="F393" s="329" t="str">
        <f t="shared" si="19"/>
        <v>否</v>
      </c>
      <c r="G393" s="317" t="str">
        <f t="shared" si="20"/>
        <v>项</v>
      </c>
    </row>
    <row r="394" s="307" customFormat="1" ht="36" customHeight="1" spans="1:7">
      <c r="A394" s="198" t="s">
        <v>845</v>
      </c>
      <c r="B394" s="221" t="s">
        <v>846</v>
      </c>
      <c r="C394" s="330"/>
      <c r="D394" s="330"/>
      <c r="E394" s="328" t="str">
        <f t="shared" ref="E394:E457" si="21">IF(C394&lt;&gt;0,IF((D394/C394-1)&lt;-30%,"",IF((D394/C394-1)&gt;30%,"",D394/C394-1)),"")</f>
        <v/>
      </c>
      <c r="F394" s="329" t="str">
        <f t="shared" si="19"/>
        <v>否</v>
      </c>
      <c r="G394" s="317" t="str">
        <f t="shared" si="20"/>
        <v>项</v>
      </c>
    </row>
    <row r="395" ht="36" customHeight="1" spans="1:7">
      <c r="A395" s="198" t="s">
        <v>847</v>
      </c>
      <c r="B395" s="221" t="s">
        <v>848</v>
      </c>
      <c r="C395" s="330">
        <f>SUM(C396:C400)</f>
        <v>0</v>
      </c>
      <c r="D395" s="330">
        <f>SUM(D396:D400)</f>
        <v>0</v>
      </c>
      <c r="E395" s="328" t="str">
        <f t="shared" si="21"/>
        <v/>
      </c>
      <c r="F395" s="329" t="str">
        <f t="shared" si="19"/>
        <v>否</v>
      </c>
      <c r="G395" s="317" t="str">
        <f t="shared" si="20"/>
        <v>款</v>
      </c>
    </row>
    <row r="396" s="307" customFormat="1" ht="36" customHeight="1" spans="1:7">
      <c r="A396" s="198" t="s">
        <v>849</v>
      </c>
      <c r="B396" s="221" t="s">
        <v>850</v>
      </c>
      <c r="C396" s="330"/>
      <c r="D396" s="330"/>
      <c r="E396" s="328" t="str">
        <f t="shared" si="21"/>
        <v/>
      </c>
      <c r="F396" s="329" t="str">
        <f t="shared" si="19"/>
        <v>否</v>
      </c>
      <c r="G396" s="317" t="str">
        <f t="shared" si="20"/>
        <v>项</v>
      </c>
    </row>
    <row r="397" s="307" customFormat="1" ht="36" customHeight="1" spans="1:7">
      <c r="A397" s="198" t="s">
        <v>851</v>
      </c>
      <c r="B397" s="221" t="s">
        <v>852</v>
      </c>
      <c r="C397" s="330"/>
      <c r="D397" s="330"/>
      <c r="E397" s="328" t="str">
        <f t="shared" si="21"/>
        <v/>
      </c>
      <c r="F397" s="329" t="str">
        <f t="shared" si="19"/>
        <v>否</v>
      </c>
      <c r="G397" s="317" t="str">
        <f t="shared" si="20"/>
        <v>项</v>
      </c>
    </row>
    <row r="398" s="307" customFormat="1" ht="36" customHeight="1" spans="1:7">
      <c r="A398" s="198" t="s">
        <v>853</v>
      </c>
      <c r="B398" s="221" t="s">
        <v>854</v>
      </c>
      <c r="C398" s="330"/>
      <c r="D398" s="330"/>
      <c r="E398" s="328" t="str">
        <f t="shared" si="21"/>
        <v/>
      </c>
      <c r="F398" s="329" t="str">
        <f t="shared" si="19"/>
        <v>否</v>
      </c>
      <c r="G398" s="317" t="str">
        <f t="shared" si="20"/>
        <v>项</v>
      </c>
    </row>
    <row r="399" s="307" customFormat="1" ht="36" customHeight="1" spans="1:7">
      <c r="A399" s="198" t="s">
        <v>855</v>
      </c>
      <c r="B399" s="221" t="s">
        <v>856</v>
      </c>
      <c r="C399" s="330"/>
      <c r="D399" s="330"/>
      <c r="E399" s="328" t="str">
        <f t="shared" si="21"/>
        <v/>
      </c>
      <c r="F399" s="329" t="str">
        <f t="shared" si="19"/>
        <v>否</v>
      </c>
      <c r="G399" s="317" t="str">
        <f t="shared" si="20"/>
        <v>项</v>
      </c>
    </row>
    <row r="400" s="307" customFormat="1" ht="36" customHeight="1" spans="1:7">
      <c r="A400" s="198" t="s">
        <v>857</v>
      </c>
      <c r="B400" s="221" t="s">
        <v>858</v>
      </c>
      <c r="C400" s="330"/>
      <c r="D400" s="330"/>
      <c r="E400" s="328" t="str">
        <f t="shared" si="21"/>
        <v/>
      </c>
      <c r="F400" s="329" t="str">
        <f t="shared" si="19"/>
        <v>否</v>
      </c>
      <c r="G400" s="317" t="str">
        <f t="shared" si="20"/>
        <v>项</v>
      </c>
    </row>
    <row r="401" ht="36" customHeight="1" spans="1:7">
      <c r="A401" s="198" t="s">
        <v>859</v>
      </c>
      <c r="B401" s="221" t="s">
        <v>860</v>
      </c>
      <c r="C401" s="330">
        <f>SUM(C402:C404)</f>
        <v>0</v>
      </c>
      <c r="D401" s="330">
        <f>SUM(D402:D404)</f>
        <v>0</v>
      </c>
      <c r="E401" s="328" t="str">
        <f t="shared" si="21"/>
        <v/>
      </c>
      <c r="F401" s="329" t="str">
        <f t="shared" ref="F401:F464" si="22">IF(LEN(A401)=3,"是",IF(B401&lt;&gt;"",IF(SUM(C401:D401)&lt;&gt;0,"是","否"),"是"))</f>
        <v>否</v>
      </c>
      <c r="G401" s="317" t="str">
        <f t="shared" ref="G401:G464" si="23">IF(LEN(A401)=3,"类",IF(LEN(A401)=5,"款","项"))</f>
        <v>款</v>
      </c>
    </row>
    <row r="402" s="307" customFormat="1" ht="36" customHeight="1" spans="1:7">
      <c r="A402" s="198" t="s">
        <v>861</v>
      </c>
      <c r="B402" s="221" t="s">
        <v>862</v>
      </c>
      <c r="C402" s="330"/>
      <c r="D402" s="330"/>
      <c r="E402" s="328" t="str">
        <f t="shared" si="21"/>
        <v/>
      </c>
      <c r="F402" s="329" t="str">
        <f t="shared" si="22"/>
        <v>否</v>
      </c>
      <c r="G402" s="317" t="str">
        <f t="shared" si="23"/>
        <v>项</v>
      </c>
    </row>
    <row r="403" s="307" customFormat="1" ht="36" customHeight="1" spans="1:7">
      <c r="A403" s="198" t="s">
        <v>863</v>
      </c>
      <c r="B403" s="221" t="s">
        <v>864</v>
      </c>
      <c r="C403" s="330"/>
      <c r="D403" s="330"/>
      <c r="E403" s="328" t="str">
        <f t="shared" si="21"/>
        <v/>
      </c>
      <c r="F403" s="329" t="str">
        <f t="shared" si="22"/>
        <v>否</v>
      </c>
      <c r="G403" s="317" t="str">
        <f t="shared" si="23"/>
        <v>项</v>
      </c>
    </row>
    <row r="404" s="307" customFormat="1" ht="36" customHeight="1" spans="1:7">
      <c r="A404" s="198" t="s">
        <v>865</v>
      </c>
      <c r="B404" s="221" t="s">
        <v>866</v>
      </c>
      <c r="C404" s="330"/>
      <c r="D404" s="330"/>
      <c r="E404" s="328" t="str">
        <f t="shared" si="21"/>
        <v/>
      </c>
      <c r="F404" s="329" t="str">
        <f t="shared" si="22"/>
        <v>否</v>
      </c>
      <c r="G404" s="317" t="str">
        <f t="shared" si="23"/>
        <v>项</v>
      </c>
    </row>
    <row r="405" s="311" customFormat="1" ht="36" customHeight="1" spans="1:7">
      <c r="A405" s="198" t="s">
        <v>867</v>
      </c>
      <c r="B405" s="221" t="s">
        <v>868</v>
      </c>
      <c r="C405" s="330">
        <f>SUM(C406:C408)</f>
        <v>0</v>
      </c>
      <c r="D405" s="330">
        <f>SUM(D406:D408)</f>
        <v>0</v>
      </c>
      <c r="E405" s="328" t="str">
        <f t="shared" si="21"/>
        <v/>
      </c>
      <c r="F405" s="329" t="str">
        <f t="shared" si="22"/>
        <v>否</v>
      </c>
      <c r="G405" s="317" t="str">
        <f t="shared" si="23"/>
        <v>款</v>
      </c>
    </row>
    <row r="406" s="307" customFormat="1" ht="36" customHeight="1" spans="1:7">
      <c r="A406" s="198" t="s">
        <v>869</v>
      </c>
      <c r="B406" s="221" t="s">
        <v>870</v>
      </c>
      <c r="C406" s="330"/>
      <c r="D406" s="330"/>
      <c r="E406" s="328" t="str">
        <f t="shared" si="21"/>
        <v/>
      </c>
      <c r="F406" s="329" t="str">
        <f t="shared" si="22"/>
        <v>否</v>
      </c>
      <c r="G406" s="317" t="str">
        <f t="shared" si="23"/>
        <v>项</v>
      </c>
    </row>
    <row r="407" s="307" customFormat="1" ht="36" customHeight="1" spans="1:7">
      <c r="A407" s="198" t="s">
        <v>871</v>
      </c>
      <c r="B407" s="221" t="s">
        <v>872</v>
      </c>
      <c r="C407" s="330"/>
      <c r="D407" s="330"/>
      <c r="E407" s="328" t="str">
        <f t="shared" si="21"/>
        <v/>
      </c>
      <c r="F407" s="329" t="str">
        <f t="shared" si="22"/>
        <v>否</v>
      </c>
      <c r="G407" s="317" t="str">
        <f t="shared" si="23"/>
        <v>项</v>
      </c>
    </row>
    <row r="408" s="311" customFormat="1" ht="36" customHeight="1" spans="1:7">
      <c r="A408" s="198" t="s">
        <v>873</v>
      </c>
      <c r="B408" s="221" t="s">
        <v>874</v>
      </c>
      <c r="C408" s="330"/>
      <c r="D408" s="330"/>
      <c r="E408" s="328" t="str">
        <f t="shared" si="21"/>
        <v/>
      </c>
      <c r="F408" s="329" t="str">
        <f t="shared" si="22"/>
        <v>否</v>
      </c>
      <c r="G408" s="317" t="str">
        <f t="shared" si="23"/>
        <v>项</v>
      </c>
    </row>
    <row r="409" ht="36" customHeight="1" spans="1:7">
      <c r="A409" s="198" t="s">
        <v>875</v>
      </c>
      <c r="B409" s="221" t="s">
        <v>876</v>
      </c>
      <c r="C409" s="330">
        <f>SUM(C410:C412)</f>
        <v>45</v>
      </c>
      <c r="D409" s="330">
        <f>SUM(D410:D412)</f>
        <v>49</v>
      </c>
      <c r="E409" s="328">
        <f t="shared" si="21"/>
        <v>0.089</v>
      </c>
      <c r="F409" s="329" t="str">
        <f t="shared" si="22"/>
        <v>是</v>
      </c>
      <c r="G409" s="317" t="str">
        <f t="shared" si="23"/>
        <v>款</v>
      </c>
    </row>
    <row r="410" s="307" customFormat="1" ht="36" customHeight="1" spans="1:7">
      <c r="A410" s="198" t="s">
        <v>877</v>
      </c>
      <c r="B410" s="221" t="s">
        <v>878</v>
      </c>
      <c r="C410" s="332">
        <v>45</v>
      </c>
      <c r="D410" s="330">
        <v>49</v>
      </c>
      <c r="E410" s="328">
        <f t="shared" si="21"/>
        <v>0.089</v>
      </c>
      <c r="F410" s="329" t="str">
        <f t="shared" si="22"/>
        <v>是</v>
      </c>
      <c r="G410" s="317" t="str">
        <f t="shared" si="23"/>
        <v>项</v>
      </c>
    </row>
    <row r="411" s="307" customFormat="1" ht="36" customHeight="1" spans="1:7">
      <c r="A411" s="198" t="s">
        <v>879</v>
      </c>
      <c r="B411" s="221" t="s">
        <v>880</v>
      </c>
      <c r="C411" s="330">
        <v>0</v>
      </c>
      <c r="D411" s="330"/>
      <c r="E411" s="328" t="str">
        <f t="shared" si="21"/>
        <v/>
      </c>
      <c r="F411" s="329" t="str">
        <f t="shared" si="22"/>
        <v>否</v>
      </c>
      <c r="G411" s="317" t="str">
        <f t="shared" si="23"/>
        <v>项</v>
      </c>
    </row>
    <row r="412" s="307" customFormat="1" ht="36" customHeight="1" spans="1:7">
      <c r="A412" s="198" t="s">
        <v>881</v>
      </c>
      <c r="B412" s="221" t="s">
        <v>882</v>
      </c>
      <c r="C412" s="330"/>
      <c r="D412" s="330"/>
      <c r="E412" s="328" t="str">
        <f t="shared" si="21"/>
        <v/>
      </c>
      <c r="F412" s="329" t="str">
        <f t="shared" si="22"/>
        <v>否</v>
      </c>
      <c r="G412" s="317" t="str">
        <f t="shared" si="23"/>
        <v>项</v>
      </c>
    </row>
    <row r="413" ht="36" customHeight="1" spans="1:7">
      <c r="A413" s="198" t="s">
        <v>883</v>
      </c>
      <c r="B413" s="221" t="s">
        <v>884</v>
      </c>
      <c r="C413" s="330">
        <f>SUM(C414:C418)</f>
        <v>437</v>
      </c>
      <c r="D413" s="330">
        <f>SUM(D414:D418)</f>
        <v>458</v>
      </c>
      <c r="E413" s="328">
        <f t="shared" si="21"/>
        <v>0.048</v>
      </c>
      <c r="F413" s="329" t="str">
        <f t="shared" si="22"/>
        <v>是</v>
      </c>
      <c r="G413" s="317" t="str">
        <f t="shared" si="23"/>
        <v>款</v>
      </c>
    </row>
    <row r="414" s="307" customFormat="1" ht="36" customHeight="1" spans="1:7">
      <c r="A414" s="198" t="s">
        <v>885</v>
      </c>
      <c r="B414" s="221" t="s">
        <v>886</v>
      </c>
      <c r="C414" s="332">
        <v>193</v>
      </c>
      <c r="D414" s="330">
        <v>198</v>
      </c>
      <c r="E414" s="328">
        <f t="shared" si="21"/>
        <v>0.026</v>
      </c>
      <c r="F414" s="329" t="str">
        <f t="shared" si="22"/>
        <v>是</v>
      </c>
      <c r="G414" s="317" t="str">
        <f t="shared" si="23"/>
        <v>项</v>
      </c>
    </row>
    <row r="415" s="307" customFormat="1" ht="36" customHeight="1" spans="1:7">
      <c r="A415" s="198" t="s">
        <v>887</v>
      </c>
      <c r="B415" s="221" t="s">
        <v>888</v>
      </c>
      <c r="C415" s="332">
        <v>244</v>
      </c>
      <c r="D415" s="330">
        <v>258</v>
      </c>
      <c r="E415" s="328">
        <f t="shared" si="21"/>
        <v>0.057</v>
      </c>
      <c r="F415" s="329" t="str">
        <f t="shared" si="22"/>
        <v>是</v>
      </c>
      <c r="G415" s="317" t="str">
        <f t="shared" si="23"/>
        <v>项</v>
      </c>
    </row>
    <row r="416" s="307" customFormat="1" ht="36" customHeight="1" spans="1:7">
      <c r="A416" s="198" t="s">
        <v>889</v>
      </c>
      <c r="B416" s="221" t="s">
        <v>890</v>
      </c>
      <c r="C416" s="330"/>
      <c r="D416" s="330">
        <v>2</v>
      </c>
      <c r="E416" s="328" t="str">
        <f t="shared" si="21"/>
        <v/>
      </c>
      <c r="F416" s="329" t="str">
        <f t="shared" si="22"/>
        <v>是</v>
      </c>
      <c r="G416" s="317" t="str">
        <f t="shared" si="23"/>
        <v>项</v>
      </c>
    </row>
    <row r="417" s="307" customFormat="1" ht="36" customHeight="1" spans="1:7">
      <c r="A417" s="198" t="s">
        <v>891</v>
      </c>
      <c r="B417" s="221" t="s">
        <v>892</v>
      </c>
      <c r="C417" s="330"/>
      <c r="D417" s="330"/>
      <c r="E417" s="328" t="str">
        <f t="shared" si="21"/>
        <v/>
      </c>
      <c r="F417" s="329" t="str">
        <f t="shared" si="22"/>
        <v>否</v>
      </c>
      <c r="G417" s="317" t="str">
        <f t="shared" si="23"/>
        <v>项</v>
      </c>
    </row>
    <row r="418" s="307" customFormat="1" ht="36" customHeight="1" spans="1:7">
      <c r="A418" s="198" t="s">
        <v>893</v>
      </c>
      <c r="B418" s="221" t="s">
        <v>894</v>
      </c>
      <c r="C418" s="330"/>
      <c r="D418" s="330"/>
      <c r="E418" s="328" t="str">
        <f t="shared" si="21"/>
        <v/>
      </c>
      <c r="F418" s="329" t="str">
        <f t="shared" si="22"/>
        <v>否</v>
      </c>
      <c r="G418" s="317" t="str">
        <f t="shared" si="23"/>
        <v>项</v>
      </c>
    </row>
    <row r="419" ht="36" customHeight="1" spans="1:7">
      <c r="A419" s="198" t="s">
        <v>895</v>
      </c>
      <c r="B419" s="221" t="s">
        <v>896</v>
      </c>
      <c r="C419" s="330">
        <f>SUM(C420:C425)</f>
        <v>459</v>
      </c>
      <c r="D419" s="330">
        <f>SUM(D420:D425)</f>
        <v>0</v>
      </c>
      <c r="E419" s="328" t="str">
        <f t="shared" si="21"/>
        <v/>
      </c>
      <c r="F419" s="329" t="str">
        <f t="shared" si="22"/>
        <v>是</v>
      </c>
      <c r="G419" s="317" t="str">
        <f t="shared" si="23"/>
        <v>款</v>
      </c>
    </row>
    <row r="420" s="307" customFormat="1" ht="36" customHeight="1" spans="1:7">
      <c r="A420" s="198" t="s">
        <v>897</v>
      </c>
      <c r="B420" s="221" t="s">
        <v>898</v>
      </c>
      <c r="C420" s="330"/>
      <c r="D420" s="330"/>
      <c r="E420" s="328" t="str">
        <f t="shared" si="21"/>
        <v/>
      </c>
      <c r="F420" s="329" t="str">
        <f t="shared" si="22"/>
        <v>否</v>
      </c>
      <c r="G420" s="317" t="str">
        <f t="shared" si="23"/>
        <v>项</v>
      </c>
    </row>
    <row r="421" s="307" customFormat="1" ht="36" customHeight="1" spans="1:7">
      <c r="A421" s="198" t="s">
        <v>899</v>
      </c>
      <c r="B421" s="221" t="s">
        <v>900</v>
      </c>
      <c r="C421" s="330"/>
      <c r="D421" s="330"/>
      <c r="E421" s="328" t="str">
        <f t="shared" si="21"/>
        <v/>
      </c>
      <c r="F421" s="329" t="str">
        <f t="shared" si="22"/>
        <v>否</v>
      </c>
      <c r="G421" s="317" t="str">
        <f t="shared" si="23"/>
        <v>项</v>
      </c>
    </row>
    <row r="422" s="307" customFormat="1" ht="36" customHeight="1" spans="1:7">
      <c r="A422" s="198" t="s">
        <v>901</v>
      </c>
      <c r="B422" s="221" t="s">
        <v>902</v>
      </c>
      <c r="C422" s="330"/>
      <c r="D422" s="330"/>
      <c r="E422" s="328" t="str">
        <f t="shared" si="21"/>
        <v/>
      </c>
      <c r="F422" s="329" t="str">
        <f t="shared" si="22"/>
        <v>否</v>
      </c>
      <c r="G422" s="317" t="str">
        <f t="shared" si="23"/>
        <v>项</v>
      </c>
    </row>
    <row r="423" s="307" customFormat="1" ht="36" customHeight="1" spans="1:7">
      <c r="A423" s="198" t="s">
        <v>903</v>
      </c>
      <c r="B423" s="221" t="s">
        <v>904</v>
      </c>
      <c r="C423" s="330"/>
      <c r="D423" s="330"/>
      <c r="E423" s="328" t="str">
        <f t="shared" si="21"/>
        <v/>
      </c>
      <c r="F423" s="329" t="str">
        <f t="shared" si="22"/>
        <v>否</v>
      </c>
      <c r="G423" s="317" t="str">
        <f t="shared" si="23"/>
        <v>项</v>
      </c>
    </row>
    <row r="424" s="307" customFormat="1" ht="36" customHeight="1" spans="1:7">
      <c r="A424" s="198" t="s">
        <v>905</v>
      </c>
      <c r="B424" s="221" t="s">
        <v>906</v>
      </c>
      <c r="C424" s="330"/>
      <c r="D424" s="330"/>
      <c r="E424" s="328" t="str">
        <f t="shared" si="21"/>
        <v/>
      </c>
      <c r="F424" s="329" t="str">
        <f t="shared" si="22"/>
        <v>否</v>
      </c>
      <c r="G424" s="317" t="str">
        <f t="shared" si="23"/>
        <v>项</v>
      </c>
    </row>
    <row r="425" s="312" customFormat="1" ht="36" customHeight="1" spans="1:7">
      <c r="A425" s="343" t="s">
        <v>907</v>
      </c>
      <c r="B425" s="344" t="s">
        <v>908</v>
      </c>
      <c r="C425" s="332">
        <v>459</v>
      </c>
      <c r="D425" s="330"/>
      <c r="E425" s="328" t="str">
        <f t="shared" si="21"/>
        <v/>
      </c>
      <c r="F425" s="345" t="str">
        <f t="shared" si="22"/>
        <v>是</v>
      </c>
      <c r="G425" s="346" t="str">
        <f t="shared" si="23"/>
        <v>项</v>
      </c>
    </row>
    <row r="426" ht="36" customHeight="1" spans="1:7">
      <c r="A426" s="198" t="s">
        <v>909</v>
      </c>
      <c r="B426" s="221" t="s">
        <v>910</v>
      </c>
      <c r="C426" s="330">
        <f>C427</f>
        <v>41</v>
      </c>
      <c r="D426" s="330">
        <f>D427</f>
        <v>41</v>
      </c>
      <c r="E426" s="328">
        <f t="shared" si="21"/>
        <v>0</v>
      </c>
      <c r="F426" s="329" t="str">
        <f t="shared" si="22"/>
        <v>是</v>
      </c>
      <c r="G426" s="317" t="str">
        <f t="shared" si="23"/>
        <v>款</v>
      </c>
    </row>
    <row r="427" s="307" customFormat="1" ht="36" customHeight="1" spans="1:7">
      <c r="A427" s="220">
        <v>2059999</v>
      </c>
      <c r="B427" s="221" t="s">
        <v>911</v>
      </c>
      <c r="C427" s="332">
        <v>41</v>
      </c>
      <c r="D427" s="330">
        <v>41</v>
      </c>
      <c r="E427" s="328">
        <f t="shared" si="21"/>
        <v>0</v>
      </c>
      <c r="F427" s="329" t="str">
        <f t="shared" si="22"/>
        <v>是</v>
      </c>
      <c r="G427" s="317" t="str">
        <f t="shared" si="23"/>
        <v>项</v>
      </c>
    </row>
    <row r="428" ht="29.1" customHeight="1" spans="1:7">
      <c r="A428" s="192" t="s">
        <v>185</v>
      </c>
      <c r="B428" s="258" t="s">
        <v>186</v>
      </c>
      <c r="C428" s="239">
        <f>SUM(C429,C434,C443,C449,C454,C459,C464,C471,C475,C479)</f>
        <v>1534</v>
      </c>
      <c r="D428" s="239">
        <f>SUM(D429,D434,D443,D449,D454,D459,D464,D471,D475,D479)</f>
        <v>1674</v>
      </c>
      <c r="E428" s="328">
        <f t="shared" si="21"/>
        <v>0.091</v>
      </c>
      <c r="F428" s="329" t="str">
        <f t="shared" si="22"/>
        <v>是</v>
      </c>
      <c r="G428" s="317" t="str">
        <f t="shared" si="23"/>
        <v>类</v>
      </c>
    </row>
    <row r="429" ht="36" customHeight="1" spans="1:7">
      <c r="A429" s="198" t="s">
        <v>912</v>
      </c>
      <c r="B429" s="221" t="s">
        <v>913</v>
      </c>
      <c r="C429" s="330">
        <f>SUM(C430:C433)</f>
        <v>125</v>
      </c>
      <c r="D429" s="330">
        <f>SUM(D430:D433)</f>
        <v>196</v>
      </c>
      <c r="E429" s="328" t="str">
        <f t="shared" si="21"/>
        <v/>
      </c>
      <c r="F429" s="329" t="str">
        <f t="shared" si="22"/>
        <v>是</v>
      </c>
      <c r="G429" s="317" t="str">
        <f t="shared" si="23"/>
        <v>款</v>
      </c>
    </row>
    <row r="430" s="307" customFormat="1" ht="36" customHeight="1" spans="1:7">
      <c r="A430" s="198" t="s">
        <v>914</v>
      </c>
      <c r="B430" s="221" t="s">
        <v>249</v>
      </c>
      <c r="C430" s="332">
        <v>125</v>
      </c>
      <c r="D430" s="330">
        <v>196</v>
      </c>
      <c r="E430" s="328" t="str">
        <f t="shared" si="21"/>
        <v/>
      </c>
      <c r="F430" s="329" t="str">
        <f t="shared" si="22"/>
        <v>是</v>
      </c>
      <c r="G430" s="317" t="str">
        <f t="shared" si="23"/>
        <v>项</v>
      </c>
    </row>
    <row r="431" s="307" customFormat="1" ht="36" customHeight="1" spans="1:7">
      <c r="A431" s="198" t="s">
        <v>915</v>
      </c>
      <c r="B431" s="221" t="s">
        <v>251</v>
      </c>
      <c r="C431" s="330"/>
      <c r="D431" s="330"/>
      <c r="E431" s="328" t="str">
        <f t="shared" si="21"/>
        <v/>
      </c>
      <c r="F431" s="329" t="str">
        <f t="shared" si="22"/>
        <v>否</v>
      </c>
      <c r="G431" s="317" t="str">
        <f t="shared" si="23"/>
        <v>项</v>
      </c>
    </row>
    <row r="432" s="307" customFormat="1" ht="36" customHeight="1" spans="1:7">
      <c r="A432" s="198" t="s">
        <v>916</v>
      </c>
      <c r="B432" s="221" t="s">
        <v>253</v>
      </c>
      <c r="C432" s="330"/>
      <c r="D432" s="330"/>
      <c r="E432" s="328" t="str">
        <f t="shared" si="21"/>
        <v/>
      </c>
      <c r="F432" s="329" t="str">
        <f t="shared" si="22"/>
        <v>否</v>
      </c>
      <c r="G432" s="317" t="str">
        <f t="shared" si="23"/>
        <v>项</v>
      </c>
    </row>
    <row r="433" s="307" customFormat="1" ht="36" customHeight="1" spans="1:7">
      <c r="A433" s="198" t="s">
        <v>917</v>
      </c>
      <c r="B433" s="221" t="s">
        <v>918</v>
      </c>
      <c r="C433" s="330"/>
      <c r="D433" s="330"/>
      <c r="E433" s="328" t="str">
        <f t="shared" si="21"/>
        <v/>
      </c>
      <c r="F433" s="329" t="str">
        <f t="shared" si="22"/>
        <v>否</v>
      </c>
      <c r="G433" s="317" t="str">
        <f t="shared" si="23"/>
        <v>项</v>
      </c>
    </row>
    <row r="434" ht="36" customHeight="1" spans="1:7">
      <c r="A434" s="198" t="s">
        <v>919</v>
      </c>
      <c r="B434" s="221" t="s">
        <v>920</v>
      </c>
      <c r="C434" s="330">
        <f>SUM(C435:C442)</f>
        <v>0</v>
      </c>
      <c r="D434" s="330">
        <f>SUM(D435:D442)</f>
        <v>0</v>
      </c>
      <c r="E434" s="328" t="str">
        <f t="shared" si="21"/>
        <v/>
      </c>
      <c r="F434" s="329" t="str">
        <f t="shared" si="22"/>
        <v>否</v>
      </c>
      <c r="G434" s="317" t="str">
        <f t="shared" si="23"/>
        <v>款</v>
      </c>
    </row>
    <row r="435" s="307" customFormat="1" ht="36" customHeight="1" spans="1:7">
      <c r="A435" s="198" t="s">
        <v>921</v>
      </c>
      <c r="B435" s="221" t="s">
        <v>922</v>
      </c>
      <c r="C435" s="330"/>
      <c r="D435" s="330"/>
      <c r="E435" s="328" t="str">
        <f t="shared" si="21"/>
        <v/>
      </c>
      <c r="F435" s="329" t="str">
        <f t="shared" si="22"/>
        <v>否</v>
      </c>
      <c r="G435" s="317" t="str">
        <f t="shared" si="23"/>
        <v>项</v>
      </c>
    </row>
    <row r="436" s="307" customFormat="1" ht="36" customHeight="1" spans="1:7">
      <c r="A436" s="198" t="s">
        <v>923</v>
      </c>
      <c r="B436" s="221" t="s">
        <v>924</v>
      </c>
      <c r="C436" s="330"/>
      <c r="D436" s="330"/>
      <c r="E436" s="328" t="str">
        <f t="shared" si="21"/>
        <v/>
      </c>
      <c r="F436" s="329" t="str">
        <f t="shared" si="22"/>
        <v>否</v>
      </c>
      <c r="G436" s="317" t="str">
        <f t="shared" si="23"/>
        <v>项</v>
      </c>
    </row>
    <row r="437" s="307" customFormat="1" ht="36" customHeight="1" spans="1:7">
      <c r="A437" s="198" t="s">
        <v>925</v>
      </c>
      <c r="B437" s="221" t="s">
        <v>3241</v>
      </c>
      <c r="C437" s="330"/>
      <c r="D437" s="330"/>
      <c r="E437" s="328" t="str">
        <f t="shared" si="21"/>
        <v/>
      </c>
      <c r="F437" s="329" t="str">
        <f t="shared" si="22"/>
        <v>否</v>
      </c>
      <c r="G437" s="317" t="str">
        <f t="shared" si="23"/>
        <v>项</v>
      </c>
    </row>
    <row r="438" s="307" customFormat="1" ht="36" customHeight="1" spans="1:7">
      <c r="A438" s="198" t="s">
        <v>927</v>
      </c>
      <c r="B438" s="221" t="s">
        <v>928</v>
      </c>
      <c r="C438" s="330"/>
      <c r="D438" s="330"/>
      <c r="E438" s="328" t="str">
        <f t="shared" si="21"/>
        <v/>
      </c>
      <c r="F438" s="329" t="str">
        <f t="shared" si="22"/>
        <v>否</v>
      </c>
      <c r="G438" s="317" t="str">
        <f t="shared" si="23"/>
        <v>项</v>
      </c>
    </row>
    <row r="439" s="307" customFormat="1" ht="36" customHeight="1" spans="1:7">
      <c r="A439" s="198" t="s">
        <v>929</v>
      </c>
      <c r="B439" s="221" t="s">
        <v>930</v>
      </c>
      <c r="C439" s="330"/>
      <c r="D439" s="330"/>
      <c r="E439" s="328" t="str">
        <f t="shared" si="21"/>
        <v/>
      </c>
      <c r="F439" s="329" t="str">
        <f t="shared" si="22"/>
        <v>否</v>
      </c>
      <c r="G439" s="317" t="str">
        <f t="shared" si="23"/>
        <v>项</v>
      </c>
    </row>
    <row r="440" s="307" customFormat="1" ht="36" customHeight="1" spans="1:7">
      <c r="A440" s="198" t="s">
        <v>931</v>
      </c>
      <c r="B440" s="221" t="s">
        <v>932</v>
      </c>
      <c r="C440" s="330"/>
      <c r="D440" s="330"/>
      <c r="E440" s="328" t="str">
        <f t="shared" si="21"/>
        <v/>
      </c>
      <c r="F440" s="329" t="str">
        <f t="shared" si="22"/>
        <v>否</v>
      </c>
      <c r="G440" s="317" t="str">
        <f t="shared" si="23"/>
        <v>项</v>
      </c>
    </row>
    <row r="441" s="307" customFormat="1" ht="36" customHeight="1" spans="1:7">
      <c r="A441" s="334">
        <v>2060208</v>
      </c>
      <c r="B441" s="347" t="s">
        <v>933</v>
      </c>
      <c r="C441" s="330"/>
      <c r="D441" s="330"/>
      <c r="E441" s="328" t="str">
        <f t="shared" si="21"/>
        <v/>
      </c>
      <c r="F441" s="329" t="str">
        <f t="shared" si="22"/>
        <v>否</v>
      </c>
      <c r="G441" s="317" t="str">
        <f t="shared" si="23"/>
        <v>项</v>
      </c>
    </row>
    <row r="442" s="307" customFormat="1" ht="36" customHeight="1" spans="1:7">
      <c r="A442" s="198" t="s">
        <v>934</v>
      </c>
      <c r="B442" s="221" t="s">
        <v>935</v>
      </c>
      <c r="C442" s="330"/>
      <c r="D442" s="330"/>
      <c r="E442" s="328" t="str">
        <f t="shared" si="21"/>
        <v/>
      </c>
      <c r="F442" s="329" t="str">
        <f t="shared" si="22"/>
        <v>否</v>
      </c>
      <c r="G442" s="317" t="str">
        <f t="shared" si="23"/>
        <v>项</v>
      </c>
    </row>
    <row r="443" ht="36" customHeight="1" spans="1:7">
      <c r="A443" s="198" t="s">
        <v>936</v>
      </c>
      <c r="B443" s="221" t="s">
        <v>937</v>
      </c>
      <c r="C443" s="330">
        <f>SUM(C444:C448)</f>
        <v>0</v>
      </c>
      <c r="D443" s="330">
        <f>SUM(D444:D448)</f>
        <v>0</v>
      </c>
      <c r="E443" s="328" t="str">
        <f t="shared" si="21"/>
        <v/>
      </c>
      <c r="F443" s="329" t="str">
        <f t="shared" si="22"/>
        <v>否</v>
      </c>
      <c r="G443" s="317" t="str">
        <f t="shared" si="23"/>
        <v>款</v>
      </c>
    </row>
    <row r="444" s="307" customFormat="1" ht="36" customHeight="1" spans="1:7">
      <c r="A444" s="198" t="s">
        <v>938</v>
      </c>
      <c r="B444" s="221" t="s">
        <v>922</v>
      </c>
      <c r="C444" s="330"/>
      <c r="D444" s="330"/>
      <c r="E444" s="328" t="str">
        <f t="shared" si="21"/>
        <v/>
      </c>
      <c r="F444" s="329" t="str">
        <f t="shared" si="22"/>
        <v>否</v>
      </c>
      <c r="G444" s="317" t="str">
        <f t="shared" si="23"/>
        <v>项</v>
      </c>
    </row>
    <row r="445" s="307" customFormat="1" ht="36" customHeight="1" spans="1:7">
      <c r="A445" s="198" t="s">
        <v>939</v>
      </c>
      <c r="B445" s="221" t="s">
        <v>940</v>
      </c>
      <c r="C445" s="330"/>
      <c r="D445" s="330"/>
      <c r="E445" s="328" t="str">
        <f t="shared" si="21"/>
        <v/>
      </c>
      <c r="F445" s="329" t="str">
        <f t="shared" si="22"/>
        <v>否</v>
      </c>
      <c r="G445" s="317" t="str">
        <f t="shared" si="23"/>
        <v>项</v>
      </c>
    </row>
    <row r="446" s="307" customFormat="1" ht="36" customHeight="1" spans="1:7">
      <c r="A446" s="198" t="s">
        <v>941</v>
      </c>
      <c r="B446" s="221" t="s">
        <v>942</v>
      </c>
      <c r="C446" s="330"/>
      <c r="D446" s="330"/>
      <c r="E446" s="328" t="str">
        <f t="shared" si="21"/>
        <v/>
      </c>
      <c r="F446" s="329" t="str">
        <f t="shared" si="22"/>
        <v>否</v>
      </c>
      <c r="G446" s="317" t="str">
        <f t="shared" si="23"/>
        <v>项</v>
      </c>
    </row>
    <row r="447" s="307" customFormat="1" ht="36" customHeight="1" spans="1:7">
      <c r="A447" s="198" t="s">
        <v>943</v>
      </c>
      <c r="B447" s="221" t="s">
        <v>944</v>
      </c>
      <c r="C447" s="330"/>
      <c r="D447" s="330"/>
      <c r="E447" s="328" t="str">
        <f t="shared" si="21"/>
        <v/>
      </c>
      <c r="F447" s="329" t="str">
        <f t="shared" si="22"/>
        <v>否</v>
      </c>
      <c r="G447" s="317" t="str">
        <f t="shared" si="23"/>
        <v>项</v>
      </c>
    </row>
    <row r="448" s="307" customFormat="1" ht="36" customHeight="1" spans="1:7">
      <c r="A448" s="198" t="s">
        <v>945</v>
      </c>
      <c r="B448" s="221" t="s">
        <v>946</v>
      </c>
      <c r="C448" s="330"/>
      <c r="D448" s="330"/>
      <c r="E448" s="328" t="str">
        <f t="shared" si="21"/>
        <v/>
      </c>
      <c r="F448" s="329" t="str">
        <f t="shared" si="22"/>
        <v>否</v>
      </c>
      <c r="G448" s="317" t="str">
        <f t="shared" si="23"/>
        <v>项</v>
      </c>
    </row>
    <row r="449" ht="36" customHeight="1" spans="1:7">
      <c r="A449" s="198" t="s">
        <v>947</v>
      </c>
      <c r="B449" s="221" t="s">
        <v>948</v>
      </c>
      <c r="C449" s="330">
        <f>SUM(C450:C453)</f>
        <v>19</v>
      </c>
      <c r="D449" s="330">
        <f>SUM(D450:D453)</f>
        <v>23</v>
      </c>
      <c r="E449" s="328">
        <f t="shared" si="21"/>
        <v>0.211</v>
      </c>
      <c r="F449" s="329" t="str">
        <f t="shared" si="22"/>
        <v>是</v>
      </c>
      <c r="G449" s="317" t="str">
        <f t="shared" si="23"/>
        <v>款</v>
      </c>
    </row>
    <row r="450" s="307" customFormat="1" ht="36" customHeight="1" spans="1:7">
      <c r="A450" s="198" t="s">
        <v>949</v>
      </c>
      <c r="B450" s="221" t="s">
        <v>922</v>
      </c>
      <c r="C450" s="330"/>
      <c r="D450" s="330"/>
      <c r="E450" s="328" t="str">
        <f t="shared" si="21"/>
        <v/>
      </c>
      <c r="F450" s="329" t="str">
        <f t="shared" si="22"/>
        <v>否</v>
      </c>
      <c r="G450" s="317" t="str">
        <f t="shared" si="23"/>
        <v>项</v>
      </c>
    </row>
    <row r="451" s="307" customFormat="1" ht="36" customHeight="1" spans="1:7">
      <c r="A451" s="198" t="s">
        <v>950</v>
      </c>
      <c r="B451" s="221" t="s">
        <v>951</v>
      </c>
      <c r="C451" s="332">
        <v>19</v>
      </c>
      <c r="D451" s="330">
        <v>20</v>
      </c>
      <c r="E451" s="328">
        <f t="shared" si="21"/>
        <v>0.053</v>
      </c>
      <c r="F451" s="329" t="str">
        <f t="shared" si="22"/>
        <v>是</v>
      </c>
      <c r="G451" s="317" t="str">
        <f t="shared" si="23"/>
        <v>项</v>
      </c>
    </row>
    <row r="452" s="307" customFormat="1" ht="36" customHeight="1" spans="1:7">
      <c r="A452" s="348">
        <v>2060405</v>
      </c>
      <c r="B452" s="221" t="s">
        <v>3242</v>
      </c>
      <c r="C452" s="330"/>
      <c r="D452" s="330"/>
      <c r="E452" s="328" t="str">
        <f t="shared" si="21"/>
        <v/>
      </c>
      <c r="F452" s="329" t="str">
        <f t="shared" si="22"/>
        <v>否</v>
      </c>
      <c r="G452" s="317" t="str">
        <f t="shared" si="23"/>
        <v>项</v>
      </c>
    </row>
    <row r="453" s="307" customFormat="1" ht="36" customHeight="1" spans="1:7">
      <c r="A453" s="198" t="s">
        <v>953</v>
      </c>
      <c r="B453" s="221" t="s">
        <v>954</v>
      </c>
      <c r="C453" s="330"/>
      <c r="D453" s="330">
        <v>3</v>
      </c>
      <c r="E453" s="328" t="str">
        <f t="shared" si="21"/>
        <v/>
      </c>
      <c r="F453" s="329" t="str">
        <f t="shared" si="22"/>
        <v>是</v>
      </c>
      <c r="G453" s="317" t="str">
        <f t="shared" si="23"/>
        <v>项</v>
      </c>
    </row>
    <row r="454" ht="36" customHeight="1" spans="1:7">
      <c r="A454" s="198" t="s">
        <v>955</v>
      </c>
      <c r="B454" s="221" t="s">
        <v>956</v>
      </c>
      <c r="C454" s="330">
        <f>SUM(C455:C458)</f>
        <v>0</v>
      </c>
      <c r="D454" s="330">
        <f>SUM(D455:D458)</f>
        <v>0</v>
      </c>
      <c r="E454" s="328" t="str">
        <f t="shared" si="21"/>
        <v/>
      </c>
      <c r="F454" s="329" t="str">
        <f t="shared" si="22"/>
        <v>否</v>
      </c>
      <c r="G454" s="317" t="str">
        <f t="shared" si="23"/>
        <v>款</v>
      </c>
    </row>
    <row r="455" s="307" customFormat="1" ht="36" customHeight="1" spans="1:7">
      <c r="A455" s="198" t="s">
        <v>957</v>
      </c>
      <c r="B455" s="221" t="s">
        <v>922</v>
      </c>
      <c r="C455" s="330"/>
      <c r="D455" s="330"/>
      <c r="E455" s="328" t="str">
        <f t="shared" si="21"/>
        <v/>
      </c>
      <c r="F455" s="329" t="str">
        <f t="shared" si="22"/>
        <v>否</v>
      </c>
      <c r="G455" s="317" t="str">
        <f t="shared" si="23"/>
        <v>项</v>
      </c>
    </row>
    <row r="456" s="307" customFormat="1" ht="36" customHeight="1" spans="1:7">
      <c r="A456" s="198" t="s">
        <v>958</v>
      </c>
      <c r="B456" s="221" t="s">
        <v>959</v>
      </c>
      <c r="C456" s="330"/>
      <c r="D456" s="330"/>
      <c r="E456" s="328" t="str">
        <f t="shared" si="21"/>
        <v/>
      </c>
      <c r="F456" s="329" t="str">
        <f t="shared" si="22"/>
        <v>否</v>
      </c>
      <c r="G456" s="317" t="str">
        <f t="shared" si="23"/>
        <v>项</v>
      </c>
    </row>
    <row r="457" s="307" customFormat="1" ht="36" customHeight="1" spans="1:7">
      <c r="A457" s="198" t="s">
        <v>960</v>
      </c>
      <c r="B457" s="221" t="s">
        <v>961</v>
      </c>
      <c r="C457" s="330"/>
      <c r="D457" s="330"/>
      <c r="E457" s="328" t="str">
        <f t="shared" si="21"/>
        <v/>
      </c>
      <c r="F457" s="329" t="str">
        <f t="shared" si="22"/>
        <v>否</v>
      </c>
      <c r="G457" s="317" t="str">
        <f t="shared" si="23"/>
        <v>项</v>
      </c>
    </row>
    <row r="458" s="307" customFormat="1" ht="36" customHeight="1" spans="1:7">
      <c r="A458" s="198" t="s">
        <v>962</v>
      </c>
      <c r="B458" s="221" t="s">
        <v>963</v>
      </c>
      <c r="C458" s="330"/>
      <c r="D458" s="330"/>
      <c r="E458" s="328" t="str">
        <f t="shared" ref="E458:E521" si="24">IF(C458&lt;&gt;0,IF((D458/C458-1)&lt;-30%,"",IF((D458/C458-1)&gt;30%,"",D458/C458-1)),"")</f>
        <v/>
      </c>
      <c r="F458" s="329" t="str">
        <f t="shared" si="22"/>
        <v>否</v>
      </c>
      <c r="G458" s="317" t="str">
        <f t="shared" si="23"/>
        <v>项</v>
      </c>
    </row>
    <row r="459" ht="36" customHeight="1" spans="1:7">
      <c r="A459" s="198" t="s">
        <v>964</v>
      </c>
      <c r="B459" s="221" t="s">
        <v>965</v>
      </c>
      <c r="C459" s="330">
        <f>SUM(C460:C463)</f>
        <v>1</v>
      </c>
      <c r="D459" s="330">
        <f>SUM(D460:D463)</f>
        <v>21</v>
      </c>
      <c r="E459" s="328" t="str">
        <f t="shared" si="24"/>
        <v/>
      </c>
      <c r="F459" s="329" t="str">
        <f t="shared" si="22"/>
        <v>是</v>
      </c>
      <c r="G459" s="317" t="str">
        <f t="shared" si="23"/>
        <v>款</v>
      </c>
    </row>
    <row r="460" s="307" customFormat="1" ht="36" customHeight="1" spans="1:7">
      <c r="A460" s="198" t="s">
        <v>966</v>
      </c>
      <c r="B460" s="221" t="s">
        <v>967</v>
      </c>
      <c r="C460" s="330"/>
      <c r="D460" s="330"/>
      <c r="E460" s="328" t="str">
        <f t="shared" si="24"/>
        <v/>
      </c>
      <c r="F460" s="329" t="str">
        <f t="shared" si="22"/>
        <v>否</v>
      </c>
      <c r="G460" s="317" t="str">
        <f t="shared" si="23"/>
        <v>项</v>
      </c>
    </row>
    <row r="461" s="307" customFormat="1" ht="36" customHeight="1" spans="1:7">
      <c r="A461" s="198" t="s">
        <v>968</v>
      </c>
      <c r="B461" s="221" t="s">
        <v>969</v>
      </c>
      <c r="C461" s="330"/>
      <c r="D461" s="330"/>
      <c r="E461" s="328" t="str">
        <f t="shared" si="24"/>
        <v/>
      </c>
      <c r="F461" s="329" t="str">
        <f t="shared" si="22"/>
        <v>否</v>
      </c>
      <c r="G461" s="317" t="str">
        <f t="shared" si="23"/>
        <v>项</v>
      </c>
    </row>
    <row r="462" s="307" customFormat="1" ht="36" customHeight="1" spans="1:7">
      <c r="A462" s="198" t="s">
        <v>970</v>
      </c>
      <c r="B462" s="221" t="s">
        <v>971</v>
      </c>
      <c r="C462" s="330"/>
      <c r="D462" s="330"/>
      <c r="E462" s="328" t="str">
        <f t="shared" si="24"/>
        <v/>
      </c>
      <c r="F462" s="329" t="str">
        <f t="shared" si="22"/>
        <v>否</v>
      </c>
      <c r="G462" s="317" t="str">
        <f t="shared" si="23"/>
        <v>项</v>
      </c>
    </row>
    <row r="463" s="307" customFormat="1" ht="36" customHeight="1" spans="1:7">
      <c r="A463" s="198" t="s">
        <v>972</v>
      </c>
      <c r="B463" s="221" t="s">
        <v>973</v>
      </c>
      <c r="C463" s="332">
        <v>1</v>
      </c>
      <c r="D463" s="330">
        <v>21</v>
      </c>
      <c r="E463" s="328" t="str">
        <f t="shared" si="24"/>
        <v/>
      </c>
      <c r="F463" s="329" t="str">
        <f t="shared" si="22"/>
        <v>是</v>
      </c>
      <c r="G463" s="317" t="str">
        <f t="shared" si="23"/>
        <v>项</v>
      </c>
    </row>
    <row r="464" ht="36" customHeight="1" spans="1:7">
      <c r="A464" s="198" t="s">
        <v>974</v>
      </c>
      <c r="B464" s="221" t="s">
        <v>975</v>
      </c>
      <c r="C464" s="330">
        <f>SUM(C465:C470)</f>
        <v>36</v>
      </c>
      <c r="D464" s="330">
        <f>SUM(D465:D470)</f>
        <v>52</v>
      </c>
      <c r="E464" s="328" t="str">
        <f t="shared" si="24"/>
        <v/>
      </c>
      <c r="F464" s="329" t="str">
        <f t="shared" si="22"/>
        <v>是</v>
      </c>
      <c r="G464" s="317" t="str">
        <f t="shared" si="23"/>
        <v>款</v>
      </c>
    </row>
    <row r="465" s="307" customFormat="1" ht="36" customHeight="1" spans="1:7">
      <c r="A465" s="198" t="s">
        <v>976</v>
      </c>
      <c r="B465" s="221" t="s">
        <v>922</v>
      </c>
      <c r="C465" s="330"/>
      <c r="D465" s="330"/>
      <c r="E465" s="328" t="str">
        <f t="shared" si="24"/>
        <v/>
      </c>
      <c r="F465" s="329" t="str">
        <f t="shared" ref="F465:F528" si="25">IF(LEN(A465)=3,"是",IF(B465&lt;&gt;"",IF(SUM(C465:D465)&lt;&gt;0,"是","否"),"是"))</f>
        <v>否</v>
      </c>
      <c r="G465" s="317" t="str">
        <f t="shared" ref="G465:G528" si="26">IF(LEN(A465)=3,"类",IF(LEN(A465)=5,"款","项"))</f>
        <v>项</v>
      </c>
    </row>
    <row r="466" s="307" customFormat="1" ht="36" customHeight="1" spans="1:7">
      <c r="A466" s="198" t="s">
        <v>977</v>
      </c>
      <c r="B466" s="221" t="s">
        <v>978</v>
      </c>
      <c r="C466" s="332">
        <v>36</v>
      </c>
      <c r="D466" s="330">
        <v>52</v>
      </c>
      <c r="E466" s="328" t="str">
        <f t="shared" si="24"/>
        <v/>
      </c>
      <c r="F466" s="329" t="str">
        <f t="shared" si="25"/>
        <v>是</v>
      </c>
      <c r="G466" s="317" t="str">
        <f t="shared" si="26"/>
        <v>项</v>
      </c>
    </row>
    <row r="467" s="307" customFormat="1" ht="36" customHeight="1" spans="1:7">
      <c r="A467" s="198" t="s">
        <v>979</v>
      </c>
      <c r="B467" s="221" t="s">
        <v>980</v>
      </c>
      <c r="C467" s="330"/>
      <c r="D467" s="330"/>
      <c r="E467" s="328" t="str">
        <f t="shared" si="24"/>
        <v/>
      </c>
      <c r="F467" s="329" t="str">
        <f t="shared" si="25"/>
        <v>否</v>
      </c>
      <c r="G467" s="317" t="str">
        <f t="shared" si="26"/>
        <v>项</v>
      </c>
    </row>
    <row r="468" s="307" customFormat="1" ht="36" customHeight="1" spans="1:7">
      <c r="A468" s="198" t="s">
        <v>981</v>
      </c>
      <c r="B468" s="221" t="s">
        <v>982</v>
      </c>
      <c r="C468" s="330"/>
      <c r="D468" s="330"/>
      <c r="E468" s="328" t="str">
        <f t="shared" si="24"/>
        <v/>
      </c>
      <c r="F468" s="329" t="str">
        <f t="shared" si="25"/>
        <v>否</v>
      </c>
      <c r="G468" s="317" t="str">
        <f t="shared" si="26"/>
        <v>项</v>
      </c>
    </row>
    <row r="469" s="307" customFormat="1" ht="36" customHeight="1" spans="1:7">
      <c r="A469" s="198" t="s">
        <v>983</v>
      </c>
      <c r="B469" s="221" t="s">
        <v>984</v>
      </c>
      <c r="C469" s="330"/>
      <c r="D469" s="330"/>
      <c r="E469" s="328" t="str">
        <f t="shared" si="24"/>
        <v/>
      </c>
      <c r="F469" s="329" t="str">
        <f t="shared" si="25"/>
        <v>否</v>
      </c>
      <c r="G469" s="317" t="str">
        <f t="shared" si="26"/>
        <v>项</v>
      </c>
    </row>
    <row r="470" s="307" customFormat="1" ht="36" customHeight="1" spans="1:7">
      <c r="A470" s="198" t="s">
        <v>985</v>
      </c>
      <c r="B470" s="221" t="s">
        <v>986</v>
      </c>
      <c r="C470" s="330"/>
      <c r="D470" s="330"/>
      <c r="E470" s="328" t="str">
        <f t="shared" si="24"/>
        <v/>
      </c>
      <c r="F470" s="329" t="str">
        <f t="shared" si="25"/>
        <v>否</v>
      </c>
      <c r="G470" s="317" t="str">
        <f t="shared" si="26"/>
        <v>项</v>
      </c>
    </row>
    <row r="471" ht="36" customHeight="1" spans="1:7">
      <c r="A471" s="198" t="s">
        <v>987</v>
      </c>
      <c r="B471" s="221" t="s">
        <v>988</v>
      </c>
      <c r="C471" s="330">
        <f>SUM(C472:C474)</f>
        <v>0</v>
      </c>
      <c r="D471" s="330">
        <f>SUM(D472:D474)</f>
        <v>0</v>
      </c>
      <c r="E471" s="328" t="str">
        <f t="shared" si="24"/>
        <v/>
      </c>
      <c r="F471" s="329" t="str">
        <f t="shared" si="25"/>
        <v>否</v>
      </c>
      <c r="G471" s="317" t="str">
        <f t="shared" si="26"/>
        <v>款</v>
      </c>
    </row>
    <row r="472" s="307" customFormat="1" ht="36" customHeight="1" spans="1:7">
      <c r="A472" s="198" t="s">
        <v>989</v>
      </c>
      <c r="B472" s="221" t="s">
        <v>990</v>
      </c>
      <c r="C472" s="330"/>
      <c r="D472" s="330"/>
      <c r="E472" s="328" t="str">
        <f t="shared" si="24"/>
        <v/>
      </c>
      <c r="F472" s="329" t="str">
        <f t="shared" si="25"/>
        <v>否</v>
      </c>
      <c r="G472" s="317" t="str">
        <f t="shared" si="26"/>
        <v>项</v>
      </c>
    </row>
    <row r="473" s="307" customFormat="1" ht="36" customHeight="1" spans="1:7">
      <c r="A473" s="198" t="s">
        <v>991</v>
      </c>
      <c r="B473" s="221" t="s">
        <v>992</v>
      </c>
      <c r="C473" s="330"/>
      <c r="D473" s="330"/>
      <c r="E473" s="328" t="str">
        <f t="shared" si="24"/>
        <v/>
      </c>
      <c r="F473" s="329" t="str">
        <f t="shared" si="25"/>
        <v>否</v>
      </c>
      <c r="G473" s="317" t="str">
        <f t="shared" si="26"/>
        <v>项</v>
      </c>
    </row>
    <row r="474" s="307" customFormat="1" ht="36" customHeight="1" spans="1:7">
      <c r="A474" s="198" t="s">
        <v>993</v>
      </c>
      <c r="B474" s="221" t="s">
        <v>994</v>
      </c>
      <c r="C474" s="330"/>
      <c r="D474" s="330"/>
      <c r="E474" s="328" t="str">
        <f t="shared" si="24"/>
        <v/>
      </c>
      <c r="F474" s="329" t="str">
        <f t="shared" si="25"/>
        <v>否</v>
      </c>
      <c r="G474" s="317" t="str">
        <f t="shared" si="26"/>
        <v>项</v>
      </c>
    </row>
    <row r="475" ht="36" customHeight="1" spans="1:7">
      <c r="A475" s="198" t="s">
        <v>995</v>
      </c>
      <c r="B475" s="221" t="s">
        <v>996</v>
      </c>
      <c r="C475" s="330">
        <f>SUM(C476:C478)</f>
        <v>0</v>
      </c>
      <c r="D475" s="330">
        <f>SUM(D476:D478)</f>
        <v>0</v>
      </c>
      <c r="E475" s="328" t="str">
        <f t="shared" si="24"/>
        <v/>
      </c>
      <c r="F475" s="329" t="str">
        <f t="shared" si="25"/>
        <v>否</v>
      </c>
      <c r="G475" s="317" t="str">
        <f t="shared" si="26"/>
        <v>款</v>
      </c>
    </row>
    <row r="476" s="307" customFormat="1" ht="36" customHeight="1" spans="1:7">
      <c r="A476" s="198" t="s">
        <v>997</v>
      </c>
      <c r="B476" s="221" t="s">
        <v>998</v>
      </c>
      <c r="C476" s="330"/>
      <c r="D476" s="330"/>
      <c r="E476" s="328" t="str">
        <f t="shared" si="24"/>
        <v/>
      </c>
      <c r="F476" s="329" t="str">
        <f t="shared" si="25"/>
        <v>否</v>
      </c>
      <c r="G476" s="317" t="str">
        <f t="shared" si="26"/>
        <v>项</v>
      </c>
    </row>
    <row r="477" s="307" customFormat="1" ht="36" customHeight="1" spans="1:7">
      <c r="A477" s="198" t="s">
        <v>999</v>
      </c>
      <c r="B477" s="221" t="s">
        <v>1000</v>
      </c>
      <c r="C477" s="330"/>
      <c r="D477" s="330"/>
      <c r="E477" s="328" t="str">
        <f t="shared" si="24"/>
        <v/>
      </c>
      <c r="F477" s="329" t="str">
        <f t="shared" si="25"/>
        <v>否</v>
      </c>
      <c r="G477" s="317" t="str">
        <f t="shared" si="26"/>
        <v>项</v>
      </c>
    </row>
    <row r="478" s="307" customFormat="1" ht="36" customHeight="1" spans="1:7">
      <c r="A478" s="198" t="s">
        <v>1001</v>
      </c>
      <c r="B478" s="221" t="s">
        <v>1002</v>
      </c>
      <c r="C478" s="330"/>
      <c r="D478" s="330"/>
      <c r="E478" s="328" t="str">
        <f t="shared" si="24"/>
        <v/>
      </c>
      <c r="F478" s="329" t="str">
        <f t="shared" si="25"/>
        <v>否</v>
      </c>
      <c r="G478" s="317" t="str">
        <f t="shared" si="26"/>
        <v>项</v>
      </c>
    </row>
    <row r="479" ht="36" customHeight="1" spans="1:7">
      <c r="A479" s="198" t="s">
        <v>1003</v>
      </c>
      <c r="B479" s="221" t="s">
        <v>1004</v>
      </c>
      <c r="C479" s="330">
        <f>SUM(C480:C483)</f>
        <v>1353</v>
      </c>
      <c r="D479" s="330">
        <f>SUM(D480:D483)</f>
        <v>1382</v>
      </c>
      <c r="E479" s="328">
        <f t="shared" si="24"/>
        <v>0.021</v>
      </c>
      <c r="F479" s="329" t="str">
        <f t="shared" si="25"/>
        <v>是</v>
      </c>
      <c r="G479" s="317" t="str">
        <f t="shared" si="26"/>
        <v>款</v>
      </c>
    </row>
    <row r="480" s="307" customFormat="1" ht="36" customHeight="1" spans="1:7">
      <c r="A480" s="198" t="s">
        <v>1005</v>
      </c>
      <c r="B480" s="221" t="s">
        <v>1006</v>
      </c>
      <c r="C480" s="330"/>
      <c r="D480" s="330"/>
      <c r="E480" s="328" t="str">
        <f t="shared" si="24"/>
        <v/>
      </c>
      <c r="F480" s="329" t="str">
        <f t="shared" si="25"/>
        <v>否</v>
      </c>
      <c r="G480" s="317" t="str">
        <f t="shared" si="26"/>
        <v>项</v>
      </c>
    </row>
    <row r="481" s="307" customFormat="1" ht="36" customHeight="1" spans="1:7">
      <c r="A481" s="198" t="s">
        <v>1007</v>
      </c>
      <c r="B481" s="221" t="s">
        <v>1008</v>
      </c>
      <c r="C481" s="330"/>
      <c r="D481" s="330"/>
      <c r="E481" s="328" t="str">
        <f t="shared" si="24"/>
        <v/>
      </c>
      <c r="F481" s="329" t="str">
        <f t="shared" si="25"/>
        <v>否</v>
      </c>
      <c r="G481" s="317" t="str">
        <f t="shared" si="26"/>
        <v>项</v>
      </c>
    </row>
    <row r="482" s="307" customFormat="1" ht="36" customHeight="1" spans="1:7">
      <c r="A482" s="198" t="s">
        <v>1009</v>
      </c>
      <c r="B482" s="221" t="s">
        <v>1010</v>
      </c>
      <c r="C482" s="330"/>
      <c r="D482" s="330"/>
      <c r="E482" s="328" t="str">
        <f t="shared" si="24"/>
        <v/>
      </c>
      <c r="F482" s="329" t="str">
        <f t="shared" si="25"/>
        <v>否</v>
      </c>
      <c r="G482" s="317" t="str">
        <f t="shared" si="26"/>
        <v>项</v>
      </c>
    </row>
    <row r="483" s="307" customFormat="1" ht="36" customHeight="1" spans="1:7">
      <c r="A483" s="198" t="s">
        <v>1011</v>
      </c>
      <c r="B483" s="221" t="s">
        <v>1012</v>
      </c>
      <c r="C483" s="332">
        <v>1353</v>
      </c>
      <c r="D483" s="330">
        <v>1382</v>
      </c>
      <c r="E483" s="328">
        <f t="shared" si="24"/>
        <v>0.021</v>
      </c>
      <c r="F483" s="329" t="str">
        <f t="shared" si="25"/>
        <v>是</v>
      </c>
      <c r="G483" s="317" t="str">
        <f t="shared" si="26"/>
        <v>项</v>
      </c>
    </row>
    <row r="484" s="313" customFormat="1" ht="30.95" customHeight="1" spans="1:7">
      <c r="A484" s="349" t="s">
        <v>187</v>
      </c>
      <c r="B484" s="350" t="s">
        <v>188</v>
      </c>
      <c r="C484" s="239">
        <f>SUM(C485,C501,C509,C520,C529,C537)</f>
        <v>1127</v>
      </c>
      <c r="D484" s="239">
        <f>SUM(D485,D501,D509,D520,D529,D537)</f>
        <v>1831</v>
      </c>
      <c r="E484" s="328" t="str">
        <f t="shared" si="24"/>
        <v/>
      </c>
      <c r="F484" s="329" t="str">
        <f t="shared" si="25"/>
        <v>是</v>
      </c>
      <c r="G484" s="313" t="str">
        <f t="shared" si="26"/>
        <v>类</v>
      </c>
    </row>
    <row r="485" ht="36" customHeight="1" spans="1:7">
      <c r="A485" s="198" t="s">
        <v>1013</v>
      </c>
      <c r="B485" s="221" t="s">
        <v>1014</v>
      </c>
      <c r="C485" s="330">
        <f>SUM(C486:C500)</f>
        <v>925</v>
      </c>
      <c r="D485" s="330">
        <f>SUM(D486:D500)</f>
        <v>1431</v>
      </c>
      <c r="E485" s="328" t="str">
        <f t="shared" si="24"/>
        <v/>
      </c>
      <c r="F485" s="329" t="str">
        <f t="shared" si="25"/>
        <v>是</v>
      </c>
      <c r="G485" s="317" t="str">
        <f t="shared" si="26"/>
        <v>款</v>
      </c>
    </row>
    <row r="486" s="307" customFormat="1" ht="36" customHeight="1" spans="1:7">
      <c r="A486" s="198" t="s">
        <v>1015</v>
      </c>
      <c r="B486" s="221" t="s">
        <v>249</v>
      </c>
      <c r="C486" s="332">
        <v>347</v>
      </c>
      <c r="D486" s="331">
        <v>361</v>
      </c>
      <c r="E486" s="328">
        <f t="shared" si="24"/>
        <v>0.04</v>
      </c>
      <c r="F486" s="329" t="str">
        <f t="shared" si="25"/>
        <v>是</v>
      </c>
      <c r="G486" s="317" t="str">
        <f t="shared" si="26"/>
        <v>项</v>
      </c>
    </row>
    <row r="487" s="307" customFormat="1" ht="36" customHeight="1" spans="1:7">
      <c r="A487" s="198" t="s">
        <v>1016</v>
      </c>
      <c r="B487" s="221" t="s">
        <v>251</v>
      </c>
      <c r="C487" s="332">
        <v>1</v>
      </c>
      <c r="D487" s="331">
        <v>5</v>
      </c>
      <c r="E487" s="328" t="str">
        <f t="shared" si="24"/>
        <v/>
      </c>
      <c r="F487" s="329" t="str">
        <f t="shared" si="25"/>
        <v>是</v>
      </c>
      <c r="G487" s="317" t="str">
        <f t="shared" si="26"/>
        <v>项</v>
      </c>
    </row>
    <row r="488" s="307" customFormat="1" ht="36" customHeight="1" spans="1:7">
      <c r="A488" s="198" t="s">
        <v>1017</v>
      </c>
      <c r="B488" s="221" t="s">
        <v>253</v>
      </c>
      <c r="C488" s="332"/>
      <c r="D488" s="330"/>
      <c r="E488" s="328" t="str">
        <f t="shared" si="24"/>
        <v/>
      </c>
      <c r="F488" s="329" t="str">
        <f t="shared" si="25"/>
        <v>否</v>
      </c>
      <c r="G488" s="317" t="str">
        <f t="shared" si="26"/>
        <v>项</v>
      </c>
    </row>
    <row r="489" s="307" customFormat="1" ht="36" customHeight="1" spans="1:7">
      <c r="A489" s="198" t="s">
        <v>1018</v>
      </c>
      <c r="B489" s="221" t="s">
        <v>1019</v>
      </c>
      <c r="C489" s="332"/>
      <c r="D489" s="331">
        <v>3</v>
      </c>
      <c r="E489" s="328" t="str">
        <f t="shared" si="24"/>
        <v/>
      </c>
      <c r="F489" s="329" t="str">
        <f t="shared" si="25"/>
        <v>是</v>
      </c>
      <c r="G489" s="317" t="str">
        <f t="shared" si="26"/>
        <v>项</v>
      </c>
    </row>
    <row r="490" s="307" customFormat="1" ht="36" customHeight="1" spans="1:7">
      <c r="A490" s="198" t="s">
        <v>1020</v>
      </c>
      <c r="B490" s="221" t="s">
        <v>1021</v>
      </c>
      <c r="C490" s="332"/>
      <c r="D490" s="330"/>
      <c r="E490" s="328" t="str">
        <f t="shared" si="24"/>
        <v/>
      </c>
      <c r="F490" s="329" t="str">
        <f t="shared" si="25"/>
        <v>否</v>
      </c>
      <c r="G490" s="317" t="str">
        <f t="shared" si="26"/>
        <v>项</v>
      </c>
    </row>
    <row r="491" s="307" customFormat="1" ht="36" customHeight="1" spans="1:7">
      <c r="A491" s="198" t="s">
        <v>1022</v>
      </c>
      <c r="B491" s="221" t="s">
        <v>1023</v>
      </c>
      <c r="C491" s="332"/>
      <c r="D491" s="330"/>
      <c r="E491" s="328" t="str">
        <f t="shared" si="24"/>
        <v/>
      </c>
      <c r="F491" s="329" t="str">
        <f t="shared" si="25"/>
        <v>否</v>
      </c>
      <c r="G491" s="317" t="str">
        <f t="shared" si="26"/>
        <v>项</v>
      </c>
    </row>
    <row r="492" s="307" customFormat="1" ht="36" customHeight="1" spans="1:7">
      <c r="A492" s="198" t="s">
        <v>1024</v>
      </c>
      <c r="B492" s="221" t="s">
        <v>1025</v>
      </c>
      <c r="C492" s="332">
        <v>30</v>
      </c>
      <c r="D492" s="331">
        <v>30</v>
      </c>
      <c r="E492" s="328">
        <f t="shared" si="24"/>
        <v>0</v>
      </c>
      <c r="F492" s="329" t="str">
        <f t="shared" si="25"/>
        <v>是</v>
      </c>
      <c r="G492" s="317" t="str">
        <f t="shared" si="26"/>
        <v>项</v>
      </c>
    </row>
    <row r="493" s="307" customFormat="1" ht="36" customHeight="1" spans="1:7">
      <c r="A493" s="198" t="s">
        <v>1026</v>
      </c>
      <c r="B493" s="221" t="s">
        <v>1027</v>
      </c>
      <c r="C493" s="332"/>
      <c r="D493" s="330"/>
      <c r="E493" s="328" t="str">
        <f t="shared" si="24"/>
        <v/>
      </c>
      <c r="F493" s="329" t="str">
        <f t="shared" si="25"/>
        <v>否</v>
      </c>
      <c r="G493" s="317" t="str">
        <f t="shared" si="26"/>
        <v>项</v>
      </c>
    </row>
    <row r="494" s="307" customFormat="1" ht="36" customHeight="1" spans="1:7">
      <c r="A494" s="198" t="s">
        <v>1028</v>
      </c>
      <c r="B494" s="221" t="s">
        <v>1029</v>
      </c>
      <c r="C494" s="332">
        <v>290</v>
      </c>
      <c r="D494" s="331">
        <v>468</v>
      </c>
      <c r="E494" s="328" t="str">
        <f t="shared" si="24"/>
        <v/>
      </c>
      <c r="F494" s="329" t="str">
        <f t="shared" si="25"/>
        <v>是</v>
      </c>
      <c r="G494" s="317" t="str">
        <f t="shared" si="26"/>
        <v>项</v>
      </c>
    </row>
    <row r="495" s="307" customFormat="1" ht="36" customHeight="1" spans="1:7">
      <c r="A495" s="198" t="s">
        <v>1030</v>
      </c>
      <c r="B495" s="221" t="s">
        <v>1031</v>
      </c>
      <c r="C495" s="332"/>
      <c r="D495" s="331">
        <v>200</v>
      </c>
      <c r="E495" s="328" t="str">
        <f t="shared" si="24"/>
        <v/>
      </c>
      <c r="F495" s="329" t="str">
        <f t="shared" si="25"/>
        <v>是</v>
      </c>
      <c r="G495" s="317" t="str">
        <f t="shared" si="26"/>
        <v>项</v>
      </c>
    </row>
    <row r="496" s="307" customFormat="1" ht="36" customHeight="1" spans="1:7">
      <c r="A496" s="198" t="s">
        <v>1032</v>
      </c>
      <c r="B496" s="221" t="s">
        <v>1033</v>
      </c>
      <c r="C496" s="332">
        <v>37</v>
      </c>
      <c r="D496" s="331">
        <v>42</v>
      </c>
      <c r="E496" s="328">
        <f t="shared" si="24"/>
        <v>0.135</v>
      </c>
      <c r="F496" s="329" t="str">
        <f t="shared" si="25"/>
        <v>是</v>
      </c>
      <c r="G496" s="317" t="str">
        <f t="shared" si="26"/>
        <v>项</v>
      </c>
    </row>
    <row r="497" s="307" customFormat="1" ht="36" customHeight="1" spans="1:7">
      <c r="A497" s="198" t="s">
        <v>1034</v>
      </c>
      <c r="B497" s="221" t="s">
        <v>1035</v>
      </c>
      <c r="C497" s="332">
        <v>5</v>
      </c>
      <c r="D497" s="331">
        <v>21</v>
      </c>
      <c r="E497" s="328" t="str">
        <f t="shared" si="24"/>
        <v/>
      </c>
      <c r="F497" s="329" t="str">
        <f t="shared" si="25"/>
        <v>是</v>
      </c>
      <c r="G497" s="317" t="str">
        <f t="shared" si="26"/>
        <v>项</v>
      </c>
    </row>
    <row r="498" s="307" customFormat="1" ht="36" customHeight="1" spans="1:7">
      <c r="A498" s="198" t="s">
        <v>1036</v>
      </c>
      <c r="B498" s="221" t="s">
        <v>1037</v>
      </c>
      <c r="C498" s="332">
        <v>51</v>
      </c>
      <c r="D498" s="331">
        <v>100</v>
      </c>
      <c r="E498" s="328" t="str">
        <f t="shared" si="24"/>
        <v/>
      </c>
      <c r="F498" s="329" t="str">
        <f t="shared" si="25"/>
        <v>是</v>
      </c>
      <c r="G498" s="317" t="str">
        <f t="shared" si="26"/>
        <v>项</v>
      </c>
    </row>
    <row r="499" s="307" customFormat="1" ht="36" customHeight="1" spans="1:7">
      <c r="A499" s="198" t="s">
        <v>1038</v>
      </c>
      <c r="B499" s="221" t="s">
        <v>1039</v>
      </c>
      <c r="C499" s="332"/>
      <c r="D499" s="330"/>
      <c r="E499" s="328" t="str">
        <f t="shared" si="24"/>
        <v/>
      </c>
      <c r="F499" s="329" t="str">
        <f t="shared" si="25"/>
        <v>否</v>
      </c>
      <c r="G499" s="317" t="str">
        <f t="shared" si="26"/>
        <v>项</v>
      </c>
    </row>
    <row r="500" s="307" customFormat="1" ht="36" customHeight="1" spans="1:7">
      <c r="A500" s="198" t="s">
        <v>1040</v>
      </c>
      <c r="B500" s="221" t="s">
        <v>1041</v>
      </c>
      <c r="C500" s="332">
        <v>164</v>
      </c>
      <c r="D500" s="331">
        <v>201</v>
      </c>
      <c r="E500" s="328">
        <f t="shared" si="24"/>
        <v>0.226</v>
      </c>
      <c r="F500" s="329" t="str">
        <f t="shared" si="25"/>
        <v>是</v>
      </c>
      <c r="G500" s="317" t="str">
        <f t="shared" si="26"/>
        <v>项</v>
      </c>
    </row>
    <row r="501" ht="36" customHeight="1" spans="1:7">
      <c r="A501" s="198" t="s">
        <v>1042</v>
      </c>
      <c r="B501" s="221" t="s">
        <v>1043</v>
      </c>
      <c r="C501" s="330">
        <f>SUM(C502:C508)</f>
        <v>6</v>
      </c>
      <c r="D501" s="330">
        <f>SUM(D502:D508)</f>
        <v>27</v>
      </c>
      <c r="E501" s="328" t="str">
        <f t="shared" si="24"/>
        <v/>
      </c>
      <c r="F501" s="329" t="str">
        <f t="shared" si="25"/>
        <v>是</v>
      </c>
      <c r="G501" s="317" t="str">
        <f t="shared" si="26"/>
        <v>款</v>
      </c>
    </row>
    <row r="502" s="307" customFormat="1" ht="36" customHeight="1" spans="1:7">
      <c r="A502" s="198" t="s">
        <v>1044</v>
      </c>
      <c r="B502" s="221" t="s">
        <v>249</v>
      </c>
      <c r="C502" s="330"/>
      <c r="D502" s="330"/>
      <c r="E502" s="328" t="str">
        <f t="shared" si="24"/>
        <v/>
      </c>
      <c r="F502" s="329" t="str">
        <f t="shared" si="25"/>
        <v>否</v>
      </c>
      <c r="G502" s="317" t="str">
        <f t="shared" si="26"/>
        <v>项</v>
      </c>
    </row>
    <row r="503" s="307" customFormat="1" ht="36" customHeight="1" spans="1:7">
      <c r="A503" s="198" t="s">
        <v>1045</v>
      </c>
      <c r="B503" s="221" t="s">
        <v>251</v>
      </c>
      <c r="C503" s="330"/>
      <c r="D503" s="330"/>
      <c r="E503" s="328" t="str">
        <f t="shared" si="24"/>
        <v/>
      </c>
      <c r="F503" s="329" t="str">
        <f t="shared" si="25"/>
        <v>否</v>
      </c>
      <c r="G503" s="317" t="str">
        <f t="shared" si="26"/>
        <v>项</v>
      </c>
    </row>
    <row r="504" s="307" customFormat="1" ht="36" customHeight="1" spans="1:7">
      <c r="A504" s="198" t="s">
        <v>1046</v>
      </c>
      <c r="B504" s="221" t="s">
        <v>253</v>
      </c>
      <c r="C504" s="330"/>
      <c r="D504" s="330"/>
      <c r="E504" s="328" t="str">
        <f t="shared" si="24"/>
        <v/>
      </c>
      <c r="F504" s="329" t="str">
        <f t="shared" si="25"/>
        <v>否</v>
      </c>
      <c r="G504" s="317" t="str">
        <f t="shared" si="26"/>
        <v>项</v>
      </c>
    </row>
    <row r="505" s="307" customFormat="1" ht="36" customHeight="1" spans="1:7">
      <c r="A505" s="198" t="s">
        <v>1047</v>
      </c>
      <c r="B505" s="221" t="s">
        <v>1048</v>
      </c>
      <c r="C505" s="332">
        <v>4</v>
      </c>
      <c r="D505" s="331">
        <v>17</v>
      </c>
      <c r="E505" s="328" t="str">
        <f t="shared" si="24"/>
        <v/>
      </c>
      <c r="F505" s="329" t="str">
        <f t="shared" si="25"/>
        <v>是</v>
      </c>
      <c r="G505" s="317" t="str">
        <f t="shared" si="26"/>
        <v>项</v>
      </c>
    </row>
    <row r="506" s="307" customFormat="1" ht="36" customHeight="1" spans="1:7">
      <c r="A506" s="198" t="s">
        <v>1049</v>
      </c>
      <c r="B506" s="221" t="s">
        <v>1050</v>
      </c>
      <c r="C506" s="332"/>
      <c r="D506" s="330"/>
      <c r="E506" s="328" t="str">
        <f t="shared" si="24"/>
        <v/>
      </c>
      <c r="F506" s="329" t="str">
        <f t="shared" si="25"/>
        <v>否</v>
      </c>
      <c r="G506" s="317" t="str">
        <f t="shared" si="26"/>
        <v>项</v>
      </c>
    </row>
    <row r="507" s="307" customFormat="1" ht="36" customHeight="1" spans="1:7">
      <c r="A507" s="198" t="s">
        <v>1051</v>
      </c>
      <c r="B507" s="221" t="s">
        <v>1052</v>
      </c>
      <c r="C507" s="332"/>
      <c r="D507" s="330"/>
      <c r="E507" s="328" t="str">
        <f t="shared" si="24"/>
        <v/>
      </c>
      <c r="F507" s="329" t="str">
        <f t="shared" si="25"/>
        <v>否</v>
      </c>
      <c r="G507" s="317" t="str">
        <f t="shared" si="26"/>
        <v>项</v>
      </c>
    </row>
    <row r="508" s="307" customFormat="1" ht="36" customHeight="1" spans="1:7">
      <c r="A508" s="198" t="s">
        <v>1053</v>
      </c>
      <c r="B508" s="221" t="s">
        <v>1054</v>
      </c>
      <c r="C508" s="332">
        <v>2</v>
      </c>
      <c r="D508" s="331">
        <v>10</v>
      </c>
      <c r="E508" s="328" t="str">
        <f t="shared" si="24"/>
        <v/>
      </c>
      <c r="F508" s="329" t="str">
        <f t="shared" si="25"/>
        <v>是</v>
      </c>
      <c r="G508" s="317" t="str">
        <f t="shared" si="26"/>
        <v>项</v>
      </c>
    </row>
    <row r="509" ht="36" customHeight="1" spans="1:7">
      <c r="A509" s="198" t="s">
        <v>1055</v>
      </c>
      <c r="B509" s="221" t="s">
        <v>1056</v>
      </c>
      <c r="C509" s="330">
        <f>SUM(C510:C519)</f>
        <v>170</v>
      </c>
      <c r="D509" s="330">
        <f>SUM(D510:D519)</f>
        <v>317</v>
      </c>
      <c r="E509" s="328" t="str">
        <f t="shared" si="24"/>
        <v/>
      </c>
      <c r="F509" s="329" t="str">
        <f t="shared" si="25"/>
        <v>是</v>
      </c>
      <c r="G509" s="317" t="str">
        <f t="shared" si="26"/>
        <v>款</v>
      </c>
    </row>
    <row r="510" s="307" customFormat="1" ht="36" customHeight="1" spans="1:7">
      <c r="A510" s="198" t="s">
        <v>1057</v>
      </c>
      <c r="B510" s="221" t="s">
        <v>249</v>
      </c>
      <c r="C510" s="332">
        <v>8</v>
      </c>
      <c r="D510" s="331">
        <v>21</v>
      </c>
      <c r="E510" s="328" t="str">
        <f t="shared" si="24"/>
        <v/>
      </c>
      <c r="F510" s="329" t="str">
        <f t="shared" si="25"/>
        <v>是</v>
      </c>
      <c r="G510" s="317" t="str">
        <f t="shared" si="26"/>
        <v>项</v>
      </c>
    </row>
    <row r="511" s="307" customFormat="1" ht="36" customHeight="1" spans="1:7">
      <c r="A511" s="198" t="s">
        <v>1058</v>
      </c>
      <c r="B511" s="221" t="s">
        <v>251</v>
      </c>
      <c r="C511" s="332">
        <v>-5</v>
      </c>
      <c r="D511" s="331">
        <v>15</v>
      </c>
      <c r="E511" s="328" t="str">
        <f t="shared" si="24"/>
        <v/>
      </c>
      <c r="F511" s="329" t="str">
        <f t="shared" si="25"/>
        <v>是</v>
      </c>
      <c r="G511" s="317" t="str">
        <f t="shared" si="26"/>
        <v>项</v>
      </c>
    </row>
    <row r="512" s="307" customFormat="1" ht="36" customHeight="1" spans="1:7">
      <c r="A512" s="198" t="s">
        <v>1059</v>
      </c>
      <c r="B512" s="221" t="s">
        <v>253</v>
      </c>
      <c r="C512" s="332"/>
      <c r="D512" s="330"/>
      <c r="E512" s="328" t="str">
        <f t="shared" si="24"/>
        <v/>
      </c>
      <c r="F512" s="329" t="str">
        <f t="shared" si="25"/>
        <v>否</v>
      </c>
      <c r="G512" s="317" t="str">
        <f t="shared" si="26"/>
        <v>项</v>
      </c>
    </row>
    <row r="513" s="307" customFormat="1" ht="36" customHeight="1" spans="1:7">
      <c r="A513" s="198" t="s">
        <v>1060</v>
      </c>
      <c r="B513" s="221" t="s">
        <v>1061</v>
      </c>
      <c r="C513" s="332"/>
      <c r="D513" s="330"/>
      <c r="E513" s="328" t="str">
        <f t="shared" si="24"/>
        <v/>
      </c>
      <c r="F513" s="329" t="str">
        <f t="shared" si="25"/>
        <v>否</v>
      </c>
      <c r="G513" s="317" t="str">
        <f t="shared" si="26"/>
        <v>项</v>
      </c>
    </row>
    <row r="514" s="307" customFormat="1" ht="36" customHeight="1" spans="1:7">
      <c r="A514" s="198" t="s">
        <v>1062</v>
      </c>
      <c r="B514" s="221" t="s">
        <v>1063</v>
      </c>
      <c r="C514" s="332"/>
      <c r="D514" s="331">
        <v>67</v>
      </c>
      <c r="E514" s="328" t="str">
        <f t="shared" si="24"/>
        <v/>
      </c>
      <c r="F514" s="329" t="str">
        <f t="shared" si="25"/>
        <v>是</v>
      </c>
      <c r="G514" s="317" t="str">
        <f t="shared" si="26"/>
        <v>项</v>
      </c>
    </row>
    <row r="515" s="307" customFormat="1" ht="36" customHeight="1" spans="1:7">
      <c r="A515" s="198" t="s">
        <v>1064</v>
      </c>
      <c r="B515" s="221" t="s">
        <v>1065</v>
      </c>
      <c r="C515" s="332"/>
      <c r="D515" s="330"/>
      <c r="E515" s="328" t="str">
        <f t="shared" si="24"/>
        <v/>
      </c>
      <c r="F515" s="329" t="str">
        <f t="shared" si="25"/>
        <v>否</v>
      </c>
      <c r="G515" s="317" t="str">
        <f t="shared" si="26"/>
        <v>项</v>
      </c>
    </row>
    <row r="516" s="307" customFormat="1" ht="36" customHeight="1" spans="1:7">
      <c r="A516" s="198" t="s">
        <v>1066</v>
      </c>
      <c r="B516" s="221" t="s">
        <v>1067</v>
      </c>
      <c r="C516" s="332">
        <v>97</v>
      </c>
      <c r="D516" s="331">
        <v>114</v>
      </c>
      <c r="E516" s="328">
        <f t="shared" si="24"/>
        <v>0.175</v>
      </c>
      <c r="F516" s="329" t="str">
        <f t="shared" si="25"/>
        <v>是</v>
      </c>
      <c r="G516" s="317" t="str">
        <f t="shared" si="26"/>
        <v>项</v>
      </c>
    </row>
    <row r="517" s="307" customFormat="1" ht="36" customHeight="1" spans="1:7">
      <c r="A517" s="198" t="s">
        <v>1068</v>
      </c>
      <c r="B517" s="221" t="s">
        <v>1069</v>
      </c>
      <c r="C517" s="332">
        <v>70</v>
      </c>
      <c r="D517" s="331">
        <v>100</v>
      </c>
      <c r="E517" s="328" t="str">
        <f t="shared" si="24"/>
        <v/>
      </c>
      <c r="F517" s="329" t="str">
        <f t="shared" si="25"/>
        <v>是</v>
      </c>
      <c r="G517" s="317" t="str">
        <f t="shared" si="26"/>
        <v>项</v>
      </c>
    </row>
    <row r="518" s="307" customFormat="1" ht="36" customHeight="1" spans="1:7">
      <c r="A518" s="198" t="s">
        <v>1070</v>
      </c>
      <c r="B518" s="221" t="s">
        <v>1071</v>
      </c>
      <c r="C518" s="330"/>
      <c r="D518" s="330"/>
      <c r="E518" s="328" t="str">
        <f t="shared" si="24"/>
        <v/>
      </c>
      <c r="F518" s="329" t="str">
        <f t="shared" si="25"/>
        <v>否</v>
      </c>
      <c r="G518" s="317" t="str">
        <f t="shared" si="26"/>
        <v>项</v>
      </c>
    </row>
    <row r="519" s="307" customFormat="1" ht="36" customHeight="1" spans="1:7">
      <c r="A519" s="198" t="s">
        <v>1072</v>
      </c>
      <c r="B519" s="221" t="s">
        <v>1073</v>
      </c>
      <c r="C519" s="330"/>
      <c r="D519" s="330"/>
      <c r="E519" s="328" t="str">
        <f t="shared" si="24"/>
        <v/>
      </c>
      <c r="F519" s="329" t="str">
        <f t="shared" si="25"/>
        <v>否</v>
      </c>
      <c r="G519" s="317" t="str">
        <f t="shared" si="26"/>
        <v>项</v>
      </c>
    </row>
    <row r="520" ht="36" customHeight="1" spans="1:7">
      <c r="A520" s="198" t="s">
        <v>1074</v>
      </c>
      <c r="B520" s="221" t="s">
        <v>1075</v>
      </c>
      <c r="C520" s="330">
        <f>SUM(C521:C528)</f>
        <v>0</v>
      </c>
      <c r="D520" s="330">
        <f>SUM(D521:D528)</f>
        <v>0</v>
      </c>
      <c r="E520" s="328" t="str">
        <f t="shared" si="24"/>
        <v/>
      </c>
      <c r="F520" s="329" t="str">
        <f t="shared" si="25"/>
        <v>否</v>
      </c>
      <c r="G520" s="317" t="str">
        <f t="shared" si="26"/>
        <v>款</v>
      </c>
    </row>
    <row r="521" s="307" customFormat="1" ht="36" customHeight="1" spans="1:7">
      <c r="A521" s="198" t="s">
        <v>1076</v>
      </c>
      <c r="B521" s="221" t="s">
        <v>249</v>
      </c>
      <c r="C521" s="330"/>
      <c r="D521" s="330"/>
      <c r="E521" s="328" t="str">
        <f t="shared" si="24"/>
        <v/>
      </c>
      <c r="F521" s="329" t="str">
        <f t="shared" si="25"/>
        <v>否</v>
      </c>
      <c r="G521" s="317" t="str">
        <f t="shared" si="26"/>
        <v>项</v>
      </c>
    </row>
    <row r="522" s="307" customFormat="1" ht="36" customHeight="1" spans="1:7">
      <c r="A522" s="198" t="s">
        <v>1077</v>
      </c>
      <c r="B522" s="221" t="s">
        <v>251</v>
      </c>
      <c r="C522" s="330"/>
      <c r="D522" s="330"/>
      <c r="E522" s="328" t="str">
        <f t="shared" ref="E522:E585" si="27">IF(C522&lt;&gt;0,IF((D522/C522-1)&lt;-30%,"",IF((D522/C522-1)&gt;30%,"",D522/C522-1)),"")</f>
        <v/>
      </c>
      <c r="F522" s="329" t="str">
        <f t="shared" si="25"/>
        <v>否</v>
      </c>
      <c r="G522" s="317" t="str">
        <f t="shared" si="26"/>
        <v>项</v>
      </c>
    </row>
    <row r="523" s="307" customFormat="1" ht="36" customHeight="1" spans="1:7">
      <c r="A523" s="198" t="s">
        <v>1078</v>
      </c>
      <c r="B523" s="221" t="s">
        <v>253</v>
      </c>
      <c r="C523" s="330"/>
      <c r="D523" s="330"/>
      <c r="E523" s="328" t="str">
        <f t="shared" si="27"/>
        <v/>
      </c>
      <c r="F523" s="329" t="str">
        <f t="shared" si="25"/>
        <v>否</v>
      </c>
      <c r="G523" s="317" t="str">
        <f t="shared" si="26"/>
        <v>项</v>
      </c>
    </row>
    <row r="524" s="307" customFormat="1" ht="36" customHeight="1" spans="1:7">
      <c r="A524" s="198" t="s">
        <v>1079</v>
      </c>
      <c r="B524" s="221" t="s">
        <v>1080</v>
      </c>
      <c r="C524" s="330"/>
      <c r="D524" s="330"/>
      <c r="E524" s="328" t="str">
        <f t="shared" si="27"/>
        <v/>
      </c>
      <c r="F524" s="329" t="str">
        <f t="shared" si="25"/>
        <v>否</v>
      </c>
      <c r="G524" s="317" t="str">
        <f t="shared" si="26"/>
        <v>项</v>
      </c>
    </row>
    <row r="525" s="307" customFormat="1" ht="36" customHeight="1" spans="1:7">
      <c r="A525" s="198" t="s">
        <v>1081</v>
      </c>
      <c r="B525" s="221" t="s">
        <v>1082</v>
      </c>
      <c r="C525" s="330"/>
      <c r="D525" s="330"/>
      <c r="E525" s="328" t="str">
        <f t="shared" si="27"/>
        <v/>
      </c>
      <c r="F525" s="329" t="str">
        <f t="shared" si="25"/>
        <v>否</v>
      </c>
      <c r="G525" s="317" t="str">
        <f t="shared" si="26"/>
        <v>项</v>
      </c>
    </row>
    <row r="526" s="307" customFormat="1" ht="36" customHeight="1" spans="1:7">
      <c r="A526" s="198" t="s">
        <v>1083</v>
      </c>
      <c r="B526" s="221" t="s">
        <v>1084</v>
      </c>
      <c r="C526" s="330"/>
      <c r="D526" s="330"/>
      <c r="E526" s="328" t="str">
        <f t="shared" si="27"/>
        <v/>
      </c>
      <c r="F526" s="329" t="str">
        <f t="shared" si="25"/>
        <v>否</v>
      </c>
      <c r="G526" s="317" t="str">
        <f t="shared" si="26"/>
        <v>项</v>
      </c>
    </row>
    <row r="527" s="307" customFormat="1" ht="36" customHeight="1" spans="1:7">
      <c r="A527" s="198" t="s">
        <v>1085</v>
      </c>
      <c r="B527" s="221" t="s">
        <v>1086</v>
      </c>
      <c r="C527" s="330"/>
      <c r="D527" s="330"/>
      <c r="E527" s="328" t="str">
        <f t="shared" si="27"/>
        <v/>
      </c>
      <c r="F527" s="329" t="str">
        <f t="shared" si="25"/>
        <v>否</v>
      </c>
      <c r="G527" s="317" t="str">
        <f t="shared" si="26"/>
        <v>项</v>
      </c>
    </row>
    <row r="528" s="307" customFormat="1" ht="36" customHeight="1" spans="1:7">
      <c r="A528" s="198" t="s">
        <v>1087</v>
      </c>
      <c r="B528" s="221" t="s">
        <v>1088</v>
      </c>
      <c r="C528" s="330"/>
      <c r="D528" s="330"/>
      <c r="E528" s="328" t="str">
        <f t="shared" si="27"/>
        <v/>
      </c>
      <c r="F528" s="329" t="str">
        <f t="shared" si="25"/>
        <v>否</v>
      </c>
      <c r="G528" s="317" t="str">
        <f t="shared" si="26"/>
        <v>项</v>
      </c>
    </row>
    <row r="529" ht="36" customHeight="1" spans="1:7">
      <c r="A529" s="198" t="s">
        <v>1089</v>
      </c>
      <c r="B529" s="221" t="s">
        <v>1090</v>
      </c>
      <c r="C529" s="330">
        <f>SUM(C530:C536)</f>
        <v>13</v>
      </c>
      <c r="D529" s="330">
        <f>SUM(D530:D536)</f>
        <v>56</v>
      </c>
      <c r="E529" s="328" t="str">
        <f t="shared" si="27"/>
        <v/>
      </c>
      <c r="F529" s="329" t="str">
        <f t="shared" ref="F529:F592" si="28">IF(LEN(A529)=3,"是",IF(B529&lt;&gt;"",IF(SUM(C529:D529)&lt;&gt;0,"是","否"),"是"))</f>
        <v>是</v>
      </c>
      <c r="G529" s="317" t="str">
        <f t="shared" ref="G529:G592" si="29">IF(LEN(A529)=3,"类",IF(LEN(A529)=5,"款","项"))</f>
        <v>款</v>
      </c>
    </row>
    <row r="530" s="307" customFormat="1" ht="36" customHeight="1" spans="1:7">
      <c r="A530" s="198" t="s">
        <v>1091</v>
      </c>
      <c r="B530" s="221" t="s">
        <v>249</v>
      </c>
      <c r="C530" s="330"/>
      <c r="D530" s="330"/>
      <c r="E530" s="328" t="str">
        <f t="shared" si="27"/>
        <v/>
      </c>
      <c r="F530" s="329" t="str">
        <f t="shared" si="28"/>
        <v>否</v>
      </c>
      <c r="G530" s="317" t="str">
        <f t="shared" si="29"/>
        <v>项</v>
      </c>
    </row>
    <row r="531" s="307" customFormat="1" ht="36" customHeight="1" spans="1:7">
      <c r="A531" s="198" t="s">
        <v>1092</v>
      </c>
      <c r="B531" s="221" t="s">
        <v>251</v>
      </c>
      <c r="C531" s="330"/>
      <c r="D531" s="330"/>
      <c r="E531" s="328" t="str">
        <f t="shared" si="27"/>
        <v/>
      </c>
      <c r="F531" s="329" t="str">
        <f t="shared" si="28"/>
        <v>否</v>
      </c>
      <c r="G531" s="317" t="str">
        <f t="shared" si="29"/>
        <v>项</v>
      </c>
    </row>
    <row r="532" s="307" customFormat="1" ht="36" customHeight="1" spans="1:7">
      <c r="A532" s="198" t="s">
        <v>1093</v>
      </c>
      <c r="B532" s="221" t="s">
        <v>253</v>
      </c>
      <c r="C532" s="330"/>
      <c r="D532" s="330"/>
      <c r="E532" s="328" t="str">
        <f t="shared" si="27"/>
        <v/>
      </c>
      <c r="F532" s="329" t="str">
        <f t="shared" si="28"/>
        <v>否</v>
      </c>
      <c r="G532" s="317" t="str">
        <f t="shared" si="29"/>
        <v>项</v>
      </c>
    </row>
    <row r="533" s="307" customFormat="1" ht="36" customHeight="1" spans="1:7">
      <c r="A533" s="198" t="s">
        <v>1094</v>
      </c>
      <c r="B533" s="221" t="s">
        <v>1095</v>
      </c>
      <c r="C533" s="330"/>
      <c r="D533" s="330"/>
      <c r="E533" s="328" t="str">
        <f t="shared" si="27"/>
        <v/>
      </c>
      <c r="F533" s="329" t="str">
        <f t="shared" si="28"/>
        <v>否</v>
      </c>
      <c r="G533" s="317" t="str">
        <f t="shared" si="29"/>
        <v>项</v>
      </c>
    </row>
    <row r="534" s="307" customFormat="1" ht="36" customHeight="1" spans="1:7">
      <c r="A534" s="351" t="s">
        <v>1096</v>
      </c>
      <c r="B534" s="221" t="s">
        <v>3243</v>
      </c>
      <c r="C534" s="332">
        <v>4</v>
      </c>
      <c r="D534" s="331">
        <v>13</v>
      </c>
      <c r="E534" s="328" t="str">
        <f t="shared" si="27"/>
        <v/>
      </c>
      <c r="F534" s="329" t="str">
        <f t="shared" si="28"/>
        <v>是</v>
      </c>
      <c r="G534" s="317" t="str">
        <f t="shared" si="29"/>
        <v>项</v>
      </c>
    </row>
    <row r="535" s="307" customFormat="1" ht="36" customHeight="1" spans="1:7">
      <c r="A535" s="351" t="s">
        <v>1098</v>
      </c>
      <c r="B535" s="221" t="s">
        <v>3244</v>
      </c>
      <c r="C535" s="332"/>
      <c r="D535" s="330"/>
      <c r="E535" s="328" t="str">
        <f t="shared" si="27"/>
        <v/>
      </c>
      <c r="F535" s="329" t="str">
        <f t="shared" si="28"/>
        <v>否</v>
      </c>
      <c r="G535" s="317" t="str">
        <f t="shared" si="29"/>
        <v>项</v>
      </c>
    </row>
    <row r="536" s="307" customFormat="1" ht="36" customHeight="1" spans="1:7">
      <c r="A536" s="198" t="s">
        <v>1100</v>
      </c>
      <c r="B536" s="221" t="s">
        <v>1101</v>
      </c>
      <c r="C536" s="332">
        <v>9</v>
      </c>
      <c r="D536" s="331">
        <v>43</v>
      </c>
      <c r="E536" s="328" t="str">
        <f t="shared" si="27"/>
        <v/>
      </c>
      <c r="F536" s="329" t="str">
        <f t="shared" si="28"/>
        <v>是</v>
      </c>
      <c r="G536" s="317" t="str">
        <f t="shared" si="29"/>
        <v>项</v>
      </c>
    </row>
    <row r="537" ht="36" customHeight="1" spans="1:7">
      <c r="A537" s="198" t="s">
        <v>1102</v>
      </c>
      <c r="B537" s="221" t="s">
        <v>1103</v>
      </c>
      <c r="C537" s="330">
        <f>SUM(C538:C540)</f>
        <v>13</v>
      </c>
      <c r="D537" s="330">
        <f>SUM(D538:D540)</f>
        <v>0</v>
      </c>
      <c r="E537" s="328" t="str">
        <f t="shared" si="27"/>
        <v/>
      </c>
      <c r="F537" s="329" t="str">
        <f t="shared" si="28"/>
        <v>是</v>
      </c>
      <c r="G537" s="317" t="str">
        <f t="shared" si="29"/>
        <v>款</v>
      </c>
    </row>
    <row r="538" s="307" customFormat="1" ht="36" customHeight="1" spans="1:7">
      <c r="A538" s="198" t="s">
        <v>1104</v>
      </c>
      <c r="B538" s="221" t="s">
        <v>1105</v>
      </c>
      <c r="C538" s="332">
        <v>13</v>
      </c>
      <c r="D538" s="330"/>
      <c r="E538" s="328" t="str">
        <f t="shared" si="27"/>
        <v/>
      </c>
      <c r="F538" s="329" t="str">
        <f t="shared" si="28"/>
        <v>是</v>
      </c>
      <c r="G538" s="317" t="str">
        <f t="shared" si="29"/>
        <v>项</v>
      </c>
    </row>
    <row r="539" s="307" customFormat="1" ht="36" customHeight="1" spans="1:7">
      <c r="A539" s="198" t="s">
        <v>1106</v>
      </c>
      <c r="B539" s="221" t="s">
        <v>1107</v>
      </c>
      <c r="C539" s="330"/>
      <c r="D539" s="330"/>
      <c r="E539" s="328" t="str">
        <f t="shared" si="27"/>
        <v/>
      </c>
      <c r="F539" s="329" t="str">
        <f t="shared" si="28"/>
        <v>否</v>
      </c>
      <c r="G539" s="317" t="str">
        <f t="shared" si="29"/>
        <v>项</v>
      </c>
    </row>
    <row r="540" s="307" customFormat="1" ht="36" customHeight="1" spans="1:7">
      <c r="A540" s="198" t="s">
        <v>1108</v>
      </c>
      <c r="B540" s="221" t="s">
        <v>1109</v>
      </c>
      <c r="C540" s="330"/>
      <c r="D540" s="330"/>
      <c r="E540" s="328" t="str">
        <f t="shared" si="27"/>
        <v/>
      </c>
      <c r="F540" s="329" t="str">
        <f t="shared" si="28"/>
        <v>否</v>
      </c>
      <c r="G540" s="317" t="str">
        <f t="shared" si="29"/>
        <v>项</v>
      </c>
    </row>
    <row r="541" ht="27.95" customHeight="1" spans="1:7">
      <c r="A541" s="192" t="s">
        <v>189</v>
      </c>
      <c r="B541" s="258" t="s">
        <v>190</v>
      </c>
      <c r="C541" s="239">
        <f>SUM(C542,C561,C570,C572,C581,C585,C595,C605,C612,C620,C629,C634,C637,C640,C643,C646,C649,C653,C658,C666,C669)</f>
        <v>20234</v>
      </c>
      <c r="D541" s="239">
        <f>SUM(D542,D561,D570,D572,D581,D585,D595,D605,D612,D620,D629,D634,D637,D640,D643,D646,D649,D653,D658,D666,D669)</f>
        <v>25346</v>
      </c>
      <c r="E541" s="328">
        <f t="shared" si="27"/>
        <v>0.253</v>
      </c>
      <c r="F541" s="329" t="str">
        <f t="shared" si="28"/>
        <v>是</v>
      </c>
      <c r="G541" s="317" t="str">
        <f t="shared" si="29"/>
        <v>类</v>
      </c>
    </row>
    <row r="542" ht="36" customHeight="1" spans="1:7">
      <c r="A542" s="198" t="s">
        <v>1110</v>
      </c>
      <c r="B542" s="221" t="s">
        <v>1111</v>
      </c>
      <c r="C542" s="330">
        <f>SUM(C543:C560)</f>
        <v>1397</v>
      </c>
      <c r="D542" s="330">
        <f>SUM(D543:D560)</f>
        <v>2153</v>
      </c>
      <c r="E542" s="328" t="str">
        <f t="shared" si="27"/>
        <v/>
      </c>
      <c r="F542" s="329" t="str">
        <f t="shared" si="28"/>
        <v>是</v>
      </c>
      <c r="G542" s="317" t="str">
        <f t="shared" si="29"/>
        <v>款</v>
      </c>
    </row>
    <row r="543" s="307" customFormat="1" ht="36" customHeight="1" spans="1:7">
      <c r="A543" s="198" t="s">
        <v>1112</v>
      </c>
      <c r="B543" s="221" t="s">
        <v>249</v>
      </c>
      <c r="C543" s="332">
        <v>891</v>
      </c>
      <c r="D543" s="330">
        <v>1255</v>
      </c>
      <c r="E543" s="328" t="str">
        <f t="shared" si="27"/>
        <v/>
      </c>
      <c r="F543" s="329" t="str">
        <f t="shared" si="28"/>
        <v>是</v>
      </c>
      <c r="G543" s="317" t="str">
        <f t="shared" si="29"/>
        <v>项</v>
      </c>
    </row>
    <row r="544" s="307" customFormat="1" ht="36" customHeight="1" spans="1:7">
      <c r="A544" s="198" t="s">
        <v>1113</v>
      </c>
      <c r="B544" s="221" t="s">
        <v>251</v>
      </c>
      <c r="C544" s="332">
        <v>88</v>
      </c>
      <c r="D544" s="330">
        <v>100</v>
      </c>
      <c r="E544" s="328">
        <f t="shared" si="27"/>
        <v>0.136</v>
      </c>
      <c r="F544" s="329" t="str">
        <f t="shared" si="28"/>
        <v>是</v>
      </c>
      <c r="G544" s="317" t="str">
        <f t="shared" si="29"/>
        <v>项</v>
      </c>
    </row>
    <row r="545" s="307" customFormat="1" ht="36" customHeight="1" spans="1:7">
      <c r="A545" s="198" t="s">
        <v>1114</v>
      </c>
      <c r="B545" s="221" t="s">
        <v>253</v>
      </c>
      <c r="C545" s="332"/>
      <c r="D545" s="330"/>
      <c r="E545" s="328" t="str">
        <f t="shared" si="27"/>
        <v/>
      </c>
      <c r="F545" s="329" t="str">
        <f t="shared" si="28"/>
        <v>否</v>
      </c>
      <c r="G545" s="317" t="str">
        <f t="shared" si="29"/>
        <v>项</v>
      </c>
    </row>
    <row r="546" s="307" customFormat="1" ht="36" customHeight="1" spans="1:7">
      <c r="A546" s="198" t="s">
        <v>1115</v>
      </c>
      <c r="B546" s="221" t="s">
        <v>1116</v>
      </c>
      <c r="C546" s="332"/>
      <c r="D546" s="330"/>
      <c r="E546" s="328" t="str">
        <f t="shared" si="27"/>
        <v/>
      </c>
      <c r="F546" s="329" t="str">
        <f t="shared" si="28"/>
        <v>否</v>
      </c>
      <c r="G546" s="317" t="str">
        <f t="shared" si="29"/>
        <v>项</v>
      </c>
    </row>
    <row r="547" s="307" customFormat="1" ht="36" customHeight="1" spans="1:7">
      <c r="A547" s="198" t="s">
        <v>1117</v>
      </c>
      <c r="B547" s="221" t="s">
        <v>1118</v>
      </c>
      <c r="C547" s="332"/>
      <c r="D547" s="330"/>
      <c r="E547" s="328" t="str">
        <f t="shared" si="27"/>
        <v/>
      </c>
      <c r="F547" s="329" t="str">
        <f t="shared" si="28"/>
        <v>否</v>
      </c>
      <c r="G547" s="317" t="str">
        <f t="shared" si="29"/>
        <v>项</v>
      </c>
    </row>
    <row r="548" s="307" customFormat="1" ht="36" customHeight="1" spans="1:7">
      <c r="A548" s="198" t="s">
        <v>1119</v>
      </c>
      <c r="B548" s="221" t="s">
        <v>1120</v>
      </c>
      <c r="C548" s="332">
        <v>5</v>
      </c>
      <c r="D548" s="330">
        <v>127</v>
      </c>
      <c r="E548" s="328" t="str">
        <f t="shared" si="27"/>
        <v/>
      </c>
      <c r="F548" s="329" t="str">
        <f t="shared" si="28"/>
        <v>是</v>
      </c>
      <c r="G548" s="317" t="str">
        <f t="shared" si="29"/>
        <v>项</v>
      </c>
    </row>
    <row r="549" s="307" customFormat="1" ht="36" customHeight="1" spans="1:7">
      <c r="A549" s="198" t="s">
        <v>1121</v>
      </c>
      <c r="B549" s="221" t="s">
        <v>1122</v>
      </c>
      <c r="C549" s="332"/>
      <c r="D549" s="330"/>
      <c r="E549" s="328" t="str">
        <f t="shared" si="27"/>
        <v/>
      </c>
      <c r="F549" s="329" t="str">
        <f t="shared" si="28"/>
        <v>否</v>
      </c>
      <c r="G549" s="317" t="str">
        <f t="shared" si="29"/>
        <v>项</v>
      </c>
    </row>
    <row r="550" s="307" customFormat="1" ht="36" customHeight="1" spans="1:7">
      <c r="A550" s="198" t="s">
        <v>1123</v>
      </c>
      <c r="B550" s="221" t="s">
        <v>350</v>
      </c>
      <c r="C550" s="332"/>
      <c r="D550" s="330">
        <v>5</v>
      </c>
      <c r="E550" s="328" t="str">
        <f t="shared" si="27"/>
        <v/>
      </c>
      <c r="F550" s="329" t="str">
        <f t="shared" si="28"/>
        <v>是</v>
      </c>
      <c r="G550" s="317" t="str">
        <f t="shared" si="29"/>
        <v>项</v>
      </c>
    </row>
    <row r="551" s="307" customFormat="1" ht="36" customHeight="1" spans="1:7">
      <c r="A551" s="198" t="s">
        <v>1124</v>
      </c>
      <c r="B551" s="221" t="s">
        <v>1125</v>
      </c>
      <c r="C551" s="332"/>
      <c r="D551" s="330"/>
      <c r="E551" s="328" t="str">
        <f t="shared" si="27"/>
        <v/>
      </c>
      <c r="F551" s="329" t="str">
        <f t="shared" si="28"/>
        <v>否</v>
      </c>
      <c r="G551" s="317" t="str">
        <f t="shared" si="29"/>
        <v>项</v>
      </c>
    </row>
    <row r="552" s="307" customFormat="1" ht="36" customHeight="1" spans="1:7">
      <c r="A552" s="198" t="s">
        <v>1126</v>
      </c>
      <c r="B552" s="221" t="s">
        <v>1127</v>
      </c>
      <c r="C552" s="332"/>
      <c r="D552" s="330"/>
      <c r="E552" s="328" t="str">
        <f t="shared" si="27"/>
        <v/>
      </c>
      <c r="F552" s="329" t="str">
        <f t="shared" si="28"/>
        <v>否</v>
      </c>
      <c r="G552" s="317" t="str">
        <f t="shared" si="29"/>
        <v>项</v>
      </c>
    </row>
    <row r="553" s="307" customFormat="1" ht="36" customHeight="1" spans="1:7">
      <c r="A553" s="198" t="s">
        <v>1128</v>
      </c>
      <c r="B553" s="221" t="s">
        <v>1129</v>
      </c>
      <c r="C553" s="332"/>
      <c r="D553" s="330"/>
      <c r="E553" s="328" t="str">
        <f t="shared" si="27"/>
        <v/>
      </c>
      <c r="F553" s="329" t="str">
        <f t="shared" si="28"/>
        <v>否</v>
      </c>
      <c r="G553" s="317" t="str">
        <f t="shared" si="29"/>
        <v>项</v>
      </c>
    </row>
    <row r="554" s="307" customFormat="1" ht="36" customHeight="1" spans="1:7">
      <c r="A554" s="198" t="s">
        <v>1130</v>
      </c>
      <c r="B554" s="221" t="s">
        <v>1131</v>
      </c>
      <c r="C554" s="332"/>
      <c r="D554" s="330"/>
      <c r="E554" s="328" t="str">
        <f t="shared" si="27"/>
        <v/>
      </c>
      <c r="F554" s="329" t="str">
        <f t="shared" si="28"/>
        <v>否</v>
      </c>
      <c r="G554" s="317" t="str">
        <f t="shared" si="29"/>
        <v>项</v>
      </c>
    </row>
    <row r="555" s="307" customFormat="1" ht="36" customHeight="1" spans="1:7">
      <c r="A555" s="334">
        <v>2080113</v>
      </c>
      <c r="B555" s="347" t="s">
        <v>3245</v>
      </c>
      <c r="C555" s="332"/>
      <c r="D555" s="330"/>
      <c r="E555" s="328" t="str">
        <f t="shared" si="27"/>
        <v/>
      </c>
      <c r="F555" s="329" t="str">
        <f t="shared" si="28"/>
        <v>否</v>
      </c>
      <c r="G555" s="317" t="str">
        <f t="shared" si="29"/>
        <v>项</v>
      </c>
    </row>
    <row r="556" s="307" customFormat="1" ht="36" customHeight="1" spans="1:7">
      <c r="A556" s="334">
        <v>2080114</v>
      </c>
      <c r="B556" s="347" t="s">
        <v>3246</v>
      </c>
      <c r="C556" s="332"/>
      <c r="D556" s="330"/>
      <c r="E556" s="328" t="str">
        <f t="shared" si="27"/>
        <v/>
      </c>
      <c r="F556" s="329" t="str">
        <f t="shared" si="28"/>
        <v>否</v>
      </c>
      <c r="G556" s="317" t="str">
        <f t="shared" si="29"/>
        <v>项</v>
      </c>
    </row>
    <row r="557" s="307" customFormat="1" ht="36" customHeight="1" spans="1:7">
      <c r="A557" s="334">
        <v>2080115</v>
      </c>
      <c r="B557" s="347" t="s">
        <v>3247</v>
      </c>
      <c r="C557" s="332"/>
      <c r="D557" s="330"/>
      <c r="E557" s="328" t="str">
        <f t="shared" si="27"/>
        <v/>
      </c>
      <c r="F557" s="329" t="str">
        <f t="shared" si="28"/>
        <v>否</v>
      </c>
      <c r="G557" s="317" t="str">
        <f t="shared" si="29"/>
        <v>项</v>
      </c>
    </row>
    <row r="558" s="307" customFormat="1" ht="36" customHeight="1" spans="1:7">
      <c r="A558" s="334">
        <v>2080116</v>
      </c>
      <c r="B558" s="347" t="s">
        <v>3248</v>
      </c>
      <c r="C558" s="332"/>
      <c r="D558" s="330"/>
      <c r="E558" s="328" t="str">
        <f t="shared" si="27"/>
        <v/>
      </c>
      <c r="F558" s="329" t="str">
        <f t="shared" si="28"/>
        <v>否</v>
      </c>
      <c r="G558" s="317" t="str">
        <f t="shared" si="29"/>
        <v>项</v>
      </c>
    </row>
    <row r="559" s="307" customFormat="1" ht="36" customHeight="1" spans="1:7">
      <c r="A559" s="334">
        <v>2080150</v>
      </c>
      <c r="B559" s="347" t="s">
        <v>2059</v>
      </c>
      <c r="C559" s="332">
        <v>264</v>
      </c>
      <c r="D559" s="330">
        <v>426</v>
      </c>
      <c r="E559" s="328" t="str">
        <f t="shared" si="27"/>
        <v/>
      </c>
      <c r="F559" s="329" t="str">
        <f t="shared" si="28"/>
        <v>是</v>
      </c>
      <c r="G559" s="317" t="str">
        <f t="shared" si="29"/>
        <v>项</v>
      </c>
    </row>
    <row r="560" s="307" customFormat="1" ht="36" customHeight="1" spans="1:7">
      <c r="A560" s="198" t="s">
        <v>1136</v>
      </c>
      <c r="B560" s="221" t="s">
        <v>1137</v>
      </c>
      <c r="C560" s="332">
        <v>149</v>
      </c>
      <c r="D560" s="330">
        <v>240</v>
      </c>
      <c r="E560" s="328" t="str">
        <f t="shared" si="27"/>
        <v/>
      </c>
      <c r="F560" s="329" t="str">
        <f t="shared" si="28"/>
        <v>是</v>
      </c>
      <c r="G560" s="317" t="str">
        <f t="shared" si="29"/>
        <v>项</v>
      </c>
    </row>
    <row r="561" ht="36" customHeight="1" spans="1:7">
      <c r="A561" s="198" t="s">
        <v>1138</v>
      </c>
      <c r="B561" s="221" t="s">
        <v>1139</v>
      </c>
      <c r="C561" s="330">
        <f>SUM(C562:C569)</f>
        <v>456</v>
      </c>
      <c r="D561" s="330">
        <f>SUM(D562:D569)</f>
        <v>642</v>
      </c>
      <c r="E561" s="328" t="str">
        <f t="shared" si="27"/>
        <v/>
      </c>
      <c r="F561" s="329" t="str">
        <f t="shared" si="28"/>
        <v>是</v>
      </c>
      <c r="G561" s="317" t="str">
        <f t="shared" si="29"/>
        <v>款</v>
      </c>
    </row>
    <row r="562" s="307" customFormat="1" ht="36" customHeight="1" spans="1:7">
      <c r="A562" s="198" t="s">
        <v>1140</v>
      </c>
      <c r="B562" s="221" t="s">
        <v>249</v>
      </c>
      <c r="C562" s="332">
        <v>366</v>
      </c>
      <c r="D562" s="330">
        <v>423</v>
      </c>
      <c r="E562" s="328">
        <f t="shared" si="27"/>
        <v>0.156</v>
      </c>
      <c r="F562" s="329" t="str">
        <f t="shared" si="28"/>
        <v>是</v>
      </c>
      <c r="G562" s="317" t="str">
        <f t="shared" si="29"/>
        <v>项</v>
      </c>
    </row>
    <row r="563" s="307" customFormat="1" ht="36" customHeight="1" spans="1:7">
      <c r="A563" s="198" t="s">
        <v>1141</v>
      </c>
      <c r="B563" s="221" t="s">
        <v>251</v>
      </c>
      <c r="C563" s="332">
        <v>97</v>
      </c>
      <c r="D563" s="330">
        <v>204</v>
      </c>
      <c r="E563" s="328" t="str">
        <f t="shared" si="27"/>
        <v/>
      </c>
      <c r="F563" s="329" t="str">
        <f t="shared" si="28"/>
        <v>是</v>
      </c>
      <c r="G563" s="317" t="str">
        <f t="shared" si="29"/>
        <v>项</v>
      </c>
    </row>
    <row r="564" s="307" customFormat="1" ht="36" customHeight="1" spans="1:7">
      <c r="A564" s="198" t="s">
        <v>1142</v>
      </c>
      <c r="B564" s="221" t="s">
        <v>253</v>
      </c>
      <c r="C564" s="332"/>
      <c r="D564" s="330"/>
      <c r="E564" s="328" t="str">
        <f t="shared" si="27"/>
        <v/>
      </c>
      <c r="F564" s="329" t="str">
        <f t="shared" si="28"/>
        <v>否</v>
      </c>
      <c r="G564" s="317" t="str">
        <f t="shared" si="29"/>
        <v>项</v>
      </c>
    </row>
    <row r="565" s="307" customFormat="1" ht="36" customHeight="1" spans="1:7">
      <c r="A565" s="198" t="s">
        <v>1143</v>
      </c>
      <c r="B565" s="221" t="s">
        <v>1144</v>
      </c>
      <c r="C565" s="332">
        <v>2</v>
      </c>
      <c r="D565" s="330">
        <v>5</v>
      </c>
      <c r="E565" s="328" t="str">
        <f t="shared" si="27"/>
        <v/>
      </c>
      <c r="F565" s="329" t="str">
        <f t="shared" si="28"/>
        <v>是</v>
      </c>
      <c r="G565" s="317" t="str">
        <f t="shared" si="29"/>
        <v>项</v>
      </c>
    </row>
    <row r="566" s="307" customFormat="1" ht="36" customHeight="1" spans="1:7">
      <c r="A566" s="198" t="s">
        <v>1145</v>
      </c>
      <c r="B566" s="221" t="s">
        <v>1146</v>
      </c>
      <c r="C566" s="332"/>
      <c r="D566" s="330">
        <v>1</v>
      </c>
      <c r="E566" s="328" t="str">
        <f t="shared" si="27"/>
        <v/>
      </c>
      <c r="F566" s="329" t="str">
        <f t="shared" si="28"/>
        <v>是</v>
      </c>
      <c r="G566" s="317" t="str">
        <f t="shared" si="29"/>
        <v>项</v>
      </c>
    </row>
    <row r="567" s="307" customFormat="1" ht="36" customHeight="1" spans="1:7">
      <c r="A567" s="198" t="s">
        <v>1147</v>
      </c>
      <c r="B567" s="221" t="s">
        <v>1148</v>
      </c>
      <c r="C567" s="332">
        <v>7</v>
      </c>
      <c r="D567" s="330"/>
      <c r="E567" s="328" t="str">
        <f t="shared" si="27"/>
        <v/>
      </c>
      <c r="F567" s="329" t="str">
        <f t="shared" si="28"/>
        <v>是</v>
      </c>
      <c r="G567" s="317" t="str">
        <f t="shared" si="29"/>
        <v>项</v>
      </c>
    </row>
    <row r="568" s="307" customFormat="1" ht="36" customHeight="1" spans="1:7">
      <c r="A568" s="198" t="s">
        <v>3249</v>
      </c>
      <c r="B568" s="221" t="s">
        <v>3250</v>
      </c>
      <c r="C568" s="332"/>
      <c r="D568" s="330">
        <v>6</v>
      </c>
      <c r="E568" s="328"/>
      <c r="F568" s="329"/>
      <c r="G568" s="317"/>
    </row>
    <row r="569" s="307" customFormat="1" ht="36" customHeight="1" spans="1:7">
      <c r="A569" s="198" t="s">
        <v>1149</v>
      </c>
      <c r="B569" s="221" t="s">
        <v>1150</v>
      </c>
      <c r="C569" s="332">
        <v>-16</v>
      </c>
      <c r="D569" s="330">
        <v>3</v>
      </c>
      <c r="E569" s="328" t="str">
        <f t="shared" ref="E569:E586" si="30">IF(C569&lt;&gt;0,IF((D569/C569-1)&lt;-30%,"",IF((D569/C569-1)&gt;30%,"",D569/C569-1)),"")</f>
        <v/>
      </c>
      <c r="F569" s="329" t="str">
        <f t="shared" ref="F569:F593" si="31">IF(LEN(A569)=3,"是",IF(B569&lt;&gt;"",IF(SUM(C569:D569)&lt;&gt;0,"是","否"),"是"))</f>
        <v>是</v>
      </c>
      <c r="G569" s="317" t="str">
        <f t="shared" ref="G569:G593" si="32">IF(LEN(A569)=3,"类",IF(LEN(A569)=5,"款","项"))</f>
        <v>项</v>
      </c>
    </row>
    <row r="570" s="307" customFormat="1" ht="36" customHeight="1" spans="1:7">
      <c r="A570" s="198" t="s">
        <v>1151</v>
      </c>
      <c r="B570" s="221" t="s">
        <v>1152</v>
      </c>
      <c r="C570" s="239">
        <f>SUM(C571:C571)</f>
        <v>0</v>
      </c>
      <c r="D570" s="239">
        <f>SUM(D571:D571)</f>
        <v>0</v>
      </c>
      <c r="E570" s="328" t="str">
        <f t="shared" si="30"/>
        <v/>
      </c>
      <c r="F570" s="329" t="str">
        <f t="shared" si="31"/>
        <v>否</v>
      </c>
      <c r="G570" s="317" t="str">
        <f t="shared" si="32"/>
        <v>款</v>
      </c>
    </row>
    <row r="571" s="307" customFormat="1" ht="36" customHeight="1" spans="1:7">
      <c r="A571" s="198" t="s">
        <v>1153</v>
      </c>
      <c r="B571" s="221" t="s">
        <v>1154</v>
      </c>
      <c r="C571" s="330"/>
      <c r="D571" s="330"/>
      <c r="E571" s="328" t="str">
        <f t="shared" si="30"/>
        <v/>
      </c>
      <c r="F571" s="329" t="str">
        <f t="shared" si="31"/>
        <v>否</v>
      </c>
      <c r="G571" s="317" t="str">
        <f t="shared" si="32"/>
        <v>项</v>
      </c>
    </row>
    <row r="572" ht="36" customHeight="1" spans="1:7">
      <c r="A572" s="198" t="s">
        <v>1155</v>
      </c>
      <c r="B572" s="221" t="s">
        <v>1156</v>
      </c>
      <c r="C572" s="330">
        <f>SUM(C573:C580)</f>
        <v>10295</v>
      </c>
      <c r="D572" s="330">
        <f>SUM(D573:D580)</f>
        <v>10591</v>
      </c>
      <c r="E572" s="328">
        <f t="shared" si="30"/>
        <v>0.029</v>
      </c>
      <c r="F572" s="329" t="str">
        <f t="shared" si="31"/>
        <v>是</v>
      </c>
      <c r="G572" s="317" t="str">
        <f t="shared" si="32"/>
        <v>款</v>
      </c>
    </row>
    <row r="573" s="307" customFormat="1" ht="36" customHeight="1" spans="1:7">
      <c r="A573" s="198" t="s">
        <v>1157</v>
      </c>
      <c r="B573" s="221" t="s">
        <v>1158</v>
      </c>
      <c r="C573" s="332">
        <v>1395</v>
      </c>
      <c r="D573" s="330">
        <v>1419</v>
      </c>
      <c r="E573" s="328">
        <f t="shared" si="30"/>
        <v>0.017</v>
      </c>
      <c r="F573" s="329" t="str">
        <f t="shared" si="31"/>
        <v>是</v>
      </c>
      <c r="G573" s="317" t="str">
        <f t="shared" si="32"/>
        <v>项</v>
      </c>
    </row>
    <row r="574" s="307" customFormat="1" ht="36" customHeight="1" spans="1:7">
      <c r="A574" s="198" t="s">
        <v>1159</v>
      </c>
      <c r="B574" s="221" t="s">
        <v>1160</v>
      </c>
      <c r="C574" s="332">
        <v>2319</v>
      </c>
      <c r="D574" s="330">
        <v>2679</v>
      </c>
      <c r="E574" s="328">
        <f t="shared" si="30"/>
        <v>0.155</v>
      </c>
      <c r="F574" s="329" t="str">
        <f t="shared" si="31"/>
        <v>是</v>
      </c>
      <c r="G574" s="317" t="str">
        <f t="shared" si="32"/>
        <v>项</v>
      </c>
    </row>
    <row r="575" s="307" customFormat="1" ht="36" customHeight="1" spans="1:7">
      <c r="A575" s="198" t="s">
        <v>1161</v>
      </c>
      <c r="B575" s="221" t="s">
        <v>1162</v>
      </c>
      <c r="C575" s="332"/>
      <c r="D575" s="330"/>
      <c r="E575" s="328" t="str">
        <f t="shared" si="30"/>
        <v/>
      </c>
      <c r="F575" s="329" t="str">
        <f t="shared" si="31"/>
        <v>否</v>
      </c>
      <c r="G575" s="317" t="str">
        <f t="shared" si="32"/>
        <v>项</v>
      </c>
    </row>
    <row r="576" s="307" customFormat="1" ht="36" customHeight="1" spans="1:7">
      <c r="A576" s="198" t="s">
        <v>1163</v>
      </c>
      <c r="B576" s="221" t="s">
        <v>1164</v>
      </c>
      <c r="C576" s="332">
        <v>5315</v>
      </c>
      <c r="D576" s="330">
        <v>5355</v>
      </c>
      <c r="E576" s="328">
        <f t="shared" si="30"/>
        <v>0.008</v>
      </c>
      <c r="F576" s="329" t="str">
        <f t="shared" si="31"/>
        <v>是</v>
      </c>
      <c r="G576" s="317" t="str">
        <f t="shared" si="32"/>
        <v>项</v>
      </c>
    </row>
    <row r="577" s="307" customFormat="1" ht="36" customHeight="1" spans="1:7">
      <c r="A577" s="198" t="s">
        <v>1165</v>
      </c>
      <c r="B577" s="221" t="s">
        <v>3251</v>
      </c>
      <c r="C577" s="332">
        <v>849</v>
      </c>
      <c r="D577" s="330">
        <v>721</v>
      </c>
      <c r="E577" s="328">
        <f t="shared" si="30"/>
        <v>-0.151</v>
      </c>
      <c r="F577" s="329" t="str">
        <f t="shared" si="31"/>
        <v>是</v>
      </c>
      <c r="G577" s="317" t="str">
        <f t="shared" si="32"/>
        <v>项</v>
      </c>
    </row>
    <row r="578" s="307" customFormat="1" ht="36" customHeight="1" spans="1:7">
      <c r="A578" s="198" t="s">
        <v>1167</v>
      </c>
      <c r="B578" s="221" t="s">
        <v>1168</v>
      </c>
      <c r="C578" s="332">
        <v>417</v>
      </c>
      <c r="D578" s="330">
        <v>417</v>
      </c>
      <c r="E578" s="328">
        <f t="shared" si="30"/>
        <v>0</v>
      </c>
      <c r="F578" s="329" t="str">
        <f t="shared" si="31"/>
        <v>是</v>
      </c>
      <c r="G578" s="317" t="str">
        <f t="shared" si="32"/>
        <v>项</v>
      </c>
    </row>
    <row r="579" s="307" customFormat="1" ht="36" customHeight="1" spans="1:7">
      <c r="A579" s="334">
        <v>2080508</v>
      </c>
      <c r="B579" s="347" t="s">
        <v>3252</v>
      </c>
      <c r="C579" s="332"/>
      <c r="D579" s="330"/>
      <c r="E579" s="328" t="str">
        <f t="shared" si="30"/>
        <v/>
      </c>
      <c r="F579" s="329" t="str">
        <f t="shared" si="31"/>
        <v>否</v>
      </c>
      <c r="G579" s="317" t="str">
        <f t="shared" si="32"/>
        <v>项</v>
      </c>
    </row>
    <row r="580" s="314" customFormat="1" ht="36" customHeight="1" spans="1:7">
      <c r="A580" s="198" t="s">
        <v>1170</v>
      </c>
      <c r="B580" s="221" t="s">
        <v>1171</v>
      </c>
      <c r="C580" s="332"/>
      <c r="D580" s="330"/>
      <c r="E580" s="328" t="str">
        <f t="shared" si="30"/>
        <v/>
      </c>
      <c r="F580" s="329" t="str">
        <f t="shared" si="31"/>
        <v>否</v>
      </c>
      <c r="G580" s="317" t="str">
        <f t="shared" si="32"/>
        <v>项</v>
      </c>
    </row>
    <row r="581" ht="36" customHeight="1" spans="1:7">
      <c r="A581" s="198" t="s">
        <v>1172</v>
      </c>
      <c r="B581" s="221" t="s">
        <v>1173</v>
      </c>
      <c r="C581" s="330">
        <f>SUM(C582:C584)</f>
        <v>65</v>
      </c>
      <c r="D581" s="330">
        <f>SUM(D582:D584)</f>
        <v>72</v>
      </c>
      <c r="E581" s="328">
        <f t="shared" si="30"/>
        <v>0.108</v>
      </c>
      <c r="F581" s="329" t="str">
        <f t="shared" si="31"/>
        <v>是</v>
      </c>
      <c r="G581" s="317" t="str">
        <f t="shared" si="32"/>
        <v>款</v>
      </c>
    </row>
    <row r="582" s="307" customFormat="1" ht="36" customHeight="1" spans="1:7">
      <c r="A582" s="198" t="s">
        <v>1174</v>
      </c>
      <c r="B582" s="221" t="s">
        <v>1175</v>
      </c>
      <c r="C582" s="332">
        <v>65</v>
      </c>
      <c r="D582" s="330">
        <v>72</v>
      </c>
      <c r="E582" s="328">
        <f t="shared" si="30"/>
        <v>0.108</v>
      </c>
      <c r="F582" s="329" t="str">
        <f t="shared" si="31"/>
        <v>是</v>
      </c>
      <c r="G582" s="317" t="str">
        <f t="shared" si="32"/>
        <v>项</v>
      </c>
    </row>
    <row r="583" s="307" customFormat="1" ht="36" customHeight="1" spans="1:7">
      <c r="A583" s="198" t="s">
        <v>1176</v>
      </c>
      <c r="B583" s="221" t="s">
        <v>1177</v>
      </c>
      <c r="C583" s="330"/>
      <c r="D583" s="330"/>
      <c r="E583" s="328" t="str">
        <f t="shared" si="30"/>
        <v/>
      </c>
      <c r="F583" s="329" t="str">
        <f t="shared" si="31"/>
        <v>否</v>
      </c>
      <c r="G583" s="317" t="str">
        <f t="shared" si="32"/>
        <v>项</v>
      </c>
    </row>
    <row r="584" s="307" customFormat="1" ht="36" customHeight="1" spans="1:7">
      <c r="A584" s="198" t="s">
        <v>1178</v>
      </c>
      <c r="B584" s="221" t="s">
        <v>1179</v>
      </c>
      <c r="C584" s="330"/>
      <c r="D584" s="330"/>
      <c r="E584" s="328" t="str">
        <f t="shared" si="30"/>
        <v/>
      </c>
      <c r="F584" s="329" t="str">
        <f t="shared" si="31"/>
        <v>否</v>
      </c>
      <c r="G584" s="317" t="str">
        <f t="shared" si="32"/>
        <v>项</v>
      </c>
    </row>
    <row r="585" s="313" customFormat="1" ht="36" customHeight="1" spans="1:7">
      <c r="A585" s="198" t="s">
        <v>1180</v>
      </c>
      <c r="B585" s="221" t="s">
        <v>1181</v>
      </c>
      <c r="C585" s="330">
        <f>SUM(C586:C594)</f>
        <v>1917</v>
      </c>
      <c r="D585" s="330">
        <f>SUM(D586:D594)</f>
        <v>3532</v>
      </c>
      <c r="E585" s="328" t="str">
        <f t="shared" si="30"/>
        <v/>
      </c>
      <c r="F585" s="329" t="str">
        <f t="shared" si="31"/>
        <v>是</v>
      </c>
      <c r="G585" s="317" t="str">
        <f t="shared" si="32"/>
        <v>款</v>
      </c>
    </row>
    <row r="586" s="307" customFormat="1" ht="36" customHeight="1" spans="1:7">
      <c r="A586" s="198" t="s">
        <v>1182</v>
      </c>
      <c r="B586" s="221" t="s">
        <v>1183</v>
      </c>
      <c r="C586" s="332">
        <v>312</v>
      </c>
      <c r="D586" s="330">
        <v>1400</v>
      </c>
      <c r="E586" s="328" t="str">
        <f t="shared" si="30"/>
        <v/>
      </c>
      <c r="F586" s="329" t="str">
        <f t="shared" si="31"/>
        <v>是</v>
      </c>
      <c r="G586" s="317" t="str">
        <f t="shared" si="32"/>
        <v>项</v>
      </c>
    </row>
    <row r="587" s="307" customFormat="1" ht="36" customHeight="1" spans="1:7">
      <c r="A587" s="198" t="s">
        <v>1184</v>
      </c>
      <c r="B587" s="221" t="s">
        <v>1185</v>
      </c>
      <c r="C587" s="332">
        <v>116</v>
      </c>
      <c r="D587" s="330">
        <v>167</v>
      </c>
      <c r="E587" s="328" t="str">
        <f t="shared" ref="E587:E650" si="33">IF(C587&lt;&gt;0,IF((D587/C587-1)&lt;-30%,"",IF((D587/C587-1)&gt;30%,"",D587/C587-1)),"")</f>
        <v/>
      </c>
      <c r="F587" s="329" t="str">
        <f t="shared" si="31"/>
        <v>是</v>
      </c>
      <c r="G587" s="317" t="str">
        <f t="shared" si="32"/>
        <v>项</v>
      </c>
    </row>
    <row r="588" s="307" customFormat="1" ht="36" customHeight="1" spans="1:7">
      <c r="A588" s="198" t="s">
        <v>1186</v>
      </c>
      <c r="B588" s="221" t="s">
        <v>1187</v>
      </c>
      <c r="C588" s="332">
        <v>282</v>
      </c>
      <c r="D588" s="330">
        <v>332</v>
      </c>
      <c r="E588" s="328">
        <f t="shared" si="33"/>
        <v>0.177</v>
      </c>
      <c r="F588" s="329" t="str">
        <f t="shared" si="31"/>
        <v>是</v>
      </c>
      <c r="G588" s="317" t="str">
        <f t="shared" si="32"/>
        <v>项</v>
      </c>
    </row>
    <row r="589" s="307" customFormat="1" ht="36" customHeight="1" spans="1:7">
      <c r="A589" s="198" t="s">
        <v>1188</v>
      </c>
      <c r="B589" s="221" t="s">
        <v>1189</v>
      </c>
      <c r="C589" s="332">
        <v>1142</v>
      </c>
      <c r="D589" s="330">
        <v>1301</v>
      </c>
      <c r="E589" s="328">
        <f t="shared" si="33"/>
        <v>0.139</v>
      </c>
      <c r="F589" s="329" t="str">
        <f t="shared" si="31"/>
        <v>是</v>
      </c>
      <c r="G589" s="317" t="str">
        <f t="shared" si="32"/>
        <v>项</v>
      </c>
    </row>
    <row r="590" s="307" customFormat="1" ht="36" customHeight="1" spans="1:7">
      <c r="A590" s="198" t="s">
        <v>1190</v>
      </c>
      <c r="B590" s="221" t="s">
        <v>1191</v>
      </c>
      <c r="C590" s="332"/>
      <c r="D590" s="330"/>
      <c r="E590" s="328" t="str">
        <f t="shared" si="33"/>
        <v/>
      </c>
      <c r="F590" s="329" t="str">
        <f t="shared" si="31"/>
        <v>否</v>
      </c>
      <c r="G590" s="317" t="str">
        <f t="shared" si="32"/>
        <v>项</v>
      </c>
    </row>
    <row r="591" s="307" customFormat="1" ht="36" customHeight="1" spans="1:7">
      <c r="A591" s="198" t="s">
        <v>1192</v>
      </c>
      <c r="B591" s="221" t="s">
        <v>1193</v>
      </c>
      <c r="C591" s="332">
        <v>65</v>
      </c>
      <c r="D591" s="330">
        <v>292</v>
      </c>
      <c r="E591" s="328" t="str">
        <f t="shared" si="33"/>
        <v/>
      </c>
      <c r="F591" s="329" t="str">
        <f t="shared" si="31"/>
        <v>是</v>
      </c>
      <c r="G591" s="317" t="str">
        <f t="shared" si="32"/>
        <v>项</v>
      </c>
    </row>
    <row r="592" s="307" customFormat="1" ht="36" customHeight="1" spans="1:7">
      <c r="A592" s="198" t="s">
        <v>1194</v>
      </c>
      <c r="B592" s="221" t="s">
        <v>1195</v>
      </c>
      <c r="C592" s="332"/>
      <c r="D592" s="330"/>
      <c r="E592" s="328" t="str">
        <f t="shared" si="33"/>
        <v/>
      </c>
      <c r="F592" s="329" t="str">
        <f t="shared" si="31"/>
        <v>否</v>
      </c>
      <c r="G592" s="317" t="str">
        <f t="shared" si="32"/>
        <v>项</v>
      </c>
    </row>
    <row r="593" s="307" customFormat="1" ht="36" customHeight="1" spans="1:7">
      <c r="A593" s="198" t="s">
        <v>1196</v>
      </c>
      <c r="B593" s="221" t="s">
        <v>3253</v>
      </c>
      <c r="C593" s="332"/>
      <c r="D593" s="330"/>
      <c r="E593" s="328" t="str">
        <f t="shared" si="33"/>
        <v/>
      </c>
      <c r="F593" s="329" t="str">
        <f t="shared" si="31"/>
        <v>否</v>
      </c>
      <c r="G593" s="317" t="str">
        <f t="shared" si="32"/>
        <v>项</v>
      </c>
    </row>
    <row r="594" s="307" customFormat="1" ht="36" customHeight="1" spans="1:7">
      <c r="A594" s="198" t="s">
        <v>1198</v>
      </c>
      <c r="B594" s="221" t="s">
        <v>1199</v>
      </c>
      <c r="C594" s="332"/>
      <c r="D594" s="330">
        <v>40</v>
      </c>
      <c r="E594" s="328" t="str">
        <f t="shared" si="33"/>
        <v/>
      </c>
      <c r="F594" s="329" t="str">
        <f t="shared" ref="F594:F657" si="34">IF(LEN(A594)=3,"是",IF(B594&lt;&gt;"",IF(SUM(C594:D594)&lt;&gt;0,"是","否"),"是"))</f>
        <v>是</v>
      </c>
      <c r="G594" s="317" t="str">
        <f t="shared" ref="G594:G657" si="35">IF(LEN(A594)=3,"类",IF(LEN(A594)=5,"款","项"))</f>
        <v>项</v>
      </c>
    </row>
    <row r="595" ht="36" customHeight="1" spans="1:7">
      <c r="A595" s="198" t="s">
        <v>1200</v>
      </c>
      <c r="B595" s="221" t="s">
        <v>1201</v>
      </c>
      <c r="C595" s="330">
        <f>SUM(C596:C604)</f>
        <v>1732</v>
      </c>
      <c r="D595" s="330">
        <f>SUM(D596:D604)</f>
        <v>2009</v>
      </c>
      <c r="E595" s="328">
        <f t="shared" si="33"/>
        <v>0.16</v>
      </c>
      <c r="F595" s="329" t="str">
        <f t="shared" si="34"/>
        <v>是</v>
      </c>
      <c r="G595" s="317" t="str">
        <f t="shared" si="35"/>
        <v>款</v>
      </c>
    </row>
    <row r="596" s="307" customFormat="1" ht="36" customHeight="1" spans="1:7">
      <c r="A596" s="198" t="s">
        <v>1202</v>
      </c>
      <c r="B596" s="221" t="s">
        <v>1203</v>
      </c>
      <c r="C596" s="332">
        <v>752</v>
      </c>
      <c r="D596" s="330">
        <v>823</v>
      </c>
      <c r="E596" s="328">
        <f t="shared" si="33"/>
        <v>0.094</v>
      </c>
      <c r="F596" s="329" t="str">
        <f t="shared" si="34"/>
        <v>是</v>
      </c>
      <c r="G596" s="317" t="str">
        <f t="shared" si="35"/>
        <v>项</v>
      </c>
    </row>
    <row r="597" s="307" customFormat="1" ht="36" customHeight="1" spans="1:7">
      <c r="A597" s="198" t="s">
        <v>1204</v>
      </c>
      <c r="B597" s="221" t="s">
        <v>1205</v>
      </c>
      <c r="C597" s="332">
        <v>35</v>
      </c>
      <c r="D597" s="330">
        <v>6</v>
      </c>
      <c r="E597" s="328" t="str">
        <f t="shared" si="33"/>
        <v/>
      </c>
      <c r="F597" s="329" t="str">
        <f t="shared" si="34"/>
        <v>是</v>
      </c>
      <c r="G597" s="317" t="str">
        <f t="shared" si="35"/>
        <v>项</v>
      </c>
    </row>
    <row r="598" s="307" customFormat="1" ht="36" customHeight="1" spans="1:7">
      <c r="A598" s="198" t="s">
        <v>1206</v>
      </c>
      <c r="B598" s="221" t="s">
        <v>1207</v>
      </c>
      <c r="C598" s="332">
        <v>23</v>
      </c>
      <c r="D598" s="330">
        <v>99</v>
      </c>
      <c r="E598" s="328" t="str">
        <f t="shared" si="33"/>
        <v/>
      </c>
      <c r="F598" s="329" t="str">
        <f t="shared" si="34"/>
        <v>是</v>
      </c>
      <c r="G598" s="317" t="str">
        <f t="shared" si="35"/>
        <v>项</v>
      </c>
    </row>
    <row r="599" s="307" customFormat="1" ht="36" customHeight="1" spans="1:7">
      <c r="A599" s="198" t="s">
        <v>1208</v>
      </c>
      <c r="B599" s="221" t="s">
        <v>3254</v>
      </c>
      <c r="C599" s="332">
        <v>29</v>
      </c>
      <c r="D599" s="330"/>
      <c r="E599" s="328" t="str">
        <f t="shared" si="33"/>
        <v/>
      </c>
      <c r="F599" s="329" t="str">
        <f t="shared" si="34"/>
        <v>是</v>
      </c>
      <c r="G599" s="317" t="str">
        <f t="shared" si="35"/>
        <v>项</v>
      </c>
    </row>
    <row r="600" s="307" customFormat="1" ht="36" customHeight="1" spans="1:7">
      <c r="A600" s="198" t="s">
        <v>1210</v>
      </c>
      <c r="B600" s="221" t="s">
        <v>1211</v>
      </c>
      <c r="C600" s="332"/>
      <c r="D600" s="330">
        <v>97</v>
      </c>
      <c r="E600" s="328" t="str">
        <f t="shared" si="33"/>
        <v/>
      </c>
      <c r="F600" s="329" t="str">
        <f t="shared" si="34"/>
        <v>是</v>
      </c>
      <c r="G600" s="317" t="str">
        <f t="shared" si="35"/>
        <v>项</v>
      </c>
    </row>
    <row r="601" s="307" customFormat="1" ht="36" customHeight="1" spans="1:7">
      <c r="A601" s="198" t="s">
        <v>1212</v>
      </c>
      <c r="B601" s="221" t="s">
        <v>1213</v>
      </c>
      <c r="C601" s="332"/>
      <c r="D601" s="330"/>
      <c r="E601" s="328" t="str">
        <f t="shared" si="33"/>
        <v/>
      </c>
      <c r="F601" s="329" t="str">
        <f t="shared" si="34"/>
        <v>否</v>
      </c>
      <c r="G601" s="317" t="str">
        <f t="shared" si="35"/>
        <v>项</v>
      </c>
    </row>
    <row r="602" s="307" customFormat="1" ht="36" customHeight="1" spans="1:7">
      <c r="A602" s="198" t="s">
        <v>1214</v>
      </c>
      <c r="B602" s="176" t="s">
        <v>3255</v>
      </c>
      <c r="C602" s="332"/>
      <c r="D602" s="330"/>
      <c r="E602" s="328" t="str">
        <f t="shared" si="33"/>
        <v/>
      </c>
      <c r="F602" s="329" t="str">
        <f t="shared" si="34"/>
        <v>否</v>
      </c>
      <c r="G602" s="317" t="str">
        <f t="shared" si="35"/>
        <v>项</v>
      </c>
    </row>
    <row r="603" s="307" customFormat="1" ht="36" customHeight="1" spans="1:7">
      <c r="A603" s="198" t="s">
        <v>1216</v>
      </c>
      <c r="B603" s="176" t="s">
        <v>1217</v>
      </c>
      <c r="C603" s="332">
        <v>130</v>
      </c>
      <c r="D603" s="330">
        <v>202</v>
      </c>
      <c r="E603" s="328" t="str">
        <f t="shared" si="33"/>
        <v/>
      </c>
      <c r="F603" s="329" t="str">
        <f t="shared" si="34"/>
        <v>是</v>
      </c>
      <c r="G603" s="317" t="str">
        <f t="shared" si="35"/>
        <v>项</v>
      </c>
    </row>
    <row r="604" s="307" customFormat="1" ht="36" customHeight="1" spans="1:7">
      <c r="A604" s="198" t="s">
        <v>1218</v>
      </c>
      <c r="B604" s="221" t="s">
        <v>1219</v>
      </c>
      <c r="C604" s="332">
        <v>763</v>
      </c>
      <c r="D604" s="330">
        <v>782</v>
      </c>
      <c r="E604" s="328">
        <f t="shared" si="33"/>
        <v>0.025</v>
      </c>
      <c r="F604" s="329" t="str">
        <f t="shared" si="34"/>
        <v>是</v>
      </c>
      <c r="G604" s="317" t="str">
        <f t="shared" si="35"/>
        <v>项</v>
      </c>
    </row>
    <row r="605" ht="33.95" customHeight="1" spans="1:7">
      <c r="A605" s="198" t="s">
        <v>1220</v>
      </c>
      <c r="B605" s="221" t="s">
        <v>1221</v>
      </c>
      <c r="C605" s="330">
        <f>SUM(C606:C611)</f>
        <v>35</v>
      </c>
      <c r="D605" s="330">
        <f>SUM(D606:D611)</f>
        <v>52</v>
      </c>
      <c r="E605" s="328" t="str">
        <f t="shared" si="33"/>
        <v/>
      </c>
      <c r="F605" s="329" t="str">
        <f t="shared" si="34"/>
        <v>是</v>
      </c>
      <c r="G605" s="317" t="str">
        <f t="shared" si="35"/>
        <v>款</v>
      </c>
    </row>
    <row r="606" s="307" customFormat="1" ht="36" customHeight="1" spans="1:7">
      <c r="A606" s="198" t="s">
        <v>1222</v>
      </c>
      <c r="B606" s="221" t="s">
        <v>1223</v>
      </c>
      <c r="C606" s="332">
        <v>24</v>
      </c>
      <c r="D606" s="330">
        <v>32</v>
      </c>
      <c r="E606" s="328" t="str">
        <f t="shared" si="33"/>
        <v/>
      </c>
      <c r="F606" s="329" t="str">
        <f t="shared" si="34"/>
        <v>是</v>
      </c>
      <c r="G606" s="317" t="str">
        <f t="shared" si="35"/>
        <v>项</v>
      </c>
    </row>
    <row r="607" s="307" customFormat="1" ht="36" customHeight="1" spans="1:7">
      <c r="A607" s="198" t="s">
        <v>1224</v>
      </c>
      <c r="B607" s="221" t="s">
        <v>1225</v>
      </c>
      <c r="C607" s="332"/>
      <c r="D607" s="330"/>
      <c r="E607" s="328" t="str">
        <f t="shared" si="33"/>
        <v/>
      </c>
      <c r="F607" s="329" t="str">
        <f t="shared" si="34"/>
        <v>否</v>
      </c>
      <c r="G607" s="317" t="str">
        <f t="shared" si="35"/>
        <v>项</v>
      </c>
    </row>
    <row r="608" s="307" customFormat="1" ht="36" customHeight="1" spans="1:7">
      <c r="A608" s="198" t="s">
        <v>1226</v>
      </c>
      <c r="B608" s="221" t="s">
        <v>1227</v>
      </c>
      <c r="C608" s="332"/>
      <c r="D608" s="330"/>
      <c r="E608" s="328" t="str">
        <f t="shared" si="33"/>
        <v/>
      </c>
      <c r="F608" s="329" t="str">
        <f t="shared" si="34"/>
        <v>否</v>
      </c>
      <c r="G608" s="317" t="str">
        <f t="shared" si="35"/>
        <v>项</v>
      </c>
    </row>
    <row r="609" s="307" customFormat="1" ht="36" customHeight="1" spans="1:7">
      <c r="A609" s="198" t="s">
        <v>1228</v>
      </c>
      <c r="B609" s="221" t="s">
        <v>1229</v>
      </c>
      <c r="C609" s="332"/>
      <c r="D609" s="330">
        <v>2</v>
      </c>
      <c r="E609" s="328" t="str">
        <f t="shared" si="33"/>
        <v/>
      </c>
      <c r="F609" s="329" t="str">
        <f t="shared" si="34"/>
        <v>是</v>
      </c>
      <c r="G609" s="317" t="str">
        <f t="shared" si="35"/>
        <v>项</v>
      </c>
    </row>
    <row r="610" s="307" customFormat="1" ht="36" customHeight="1" spans="1:7">
      <c r="A610" s="198" t="s">
        <v>1230</v>
      </c>
      <c r="B610" s="221" t="s">
        <v>1231</v>
      </c>
      <c r="C610" s="332">
        <v>11</v>
      </c>
      <c r="D610" s="330">
        <v>18</v>
      </c>
      <c r="E610" s="328" t="str">
        <f t="shared" si="33"/>
        <v/>
      </c>
      <c r="F610" s="329" t="str">
        <f t="shared" si="34"/>
        <v>是</v>
      </c>
      <c r="G610" s="317" t="str">
        <f t="shared" si="35"/>
        <v>项</v>
      </c>
    </row>
    <row r="611" s="307" customFormat="1" ht="36" customHeight="1" spans="1:7">
      <c r="A611" s="198" t="s">
        <v>1232</v>
      </c>
      <c r="B611" s="221" t="s">
        <v>1233</v>
      </c>
      <c r="C611" s="332"/>
      <c r="D611" s="330"/>
      <c r="E611" s="328" t="str">
        <f t="shared" si="33"/>
        <v/>
      </c>
      <c r="F611" s="329" t="str">
        <f t="shared" si="34"/>
        <v>否</v>
      </c>
      <c r="G611" s="317" t="str">
        <f t="shared" si="35"/>
        <v>项</v>
      </c>
    </row>
    <row r="612" ht="36" customHeight="1" spans="1:7">
      <c r="A612" s="198" t="s">
        <v>1234</v>
      </c>
      <c r="B612" s="221" t="s">
        <v>1235</v>
      </c>
      <c r="C612" s="330">
        <f>SUM(C613:C619)</f>
        <v>-157</v>
      </c>
      <c r="D612" s="330">
        <f>SUM(D613:D619)</f>
        <v>1249</v>
      </c>
      <c r="E612" s="328" t="str">
        <f t="shared" si="33"/>
        <v/>
      </c>
      <c r="F612" s="329" t="str">
        <f t="shared" si="34"/>
        <v>是</v>
      </c>
      <c r="G612" s="317" t="str">
        <f t="shared" si="35"/>
        <v>款</v>
      </c>
    </row>
    <row r="613" s="307" customFormat="1" ht="36" customHeight="1" spans="1:7">
      <c r="A613" s="198" t="s">
        <v>1236</v>
      </c>
      <c r="B613" s="221" t="s">
        <v>1237</v>
      </c>
      <c r="C613" s="332">
        <v>54</v>
      </c>
      <c r="D613" s="330">
        <v>91</v>
      </c>
      <c r="E613" s="328" t="str">
        <f t="shared" si="33"/>
        <v/>
      </c>
      <c r="F613" s="329" t="str">
        <f t="shared" si="34"/>
        <v>是</v>
      </c>
      <c r="G613" s="317" t="str">
        <f t="shared" si="35"/>
        <v>项</v>
      </c>
    </row>
    <row r="614" s="307" customFormat="1" ht="36" customHeight="1" spans="1:7">
      <c r="A614" s="198" t="s">
        <v>1238</v>
      </c>
      <c r="B614" s="221" t="s">
        <v>1239</v>
      </c>
      <c r="C614" s="332">
        <v>-249</v>
      </c>
      <c r="D614" s="330">
        <v>344</v>
      </c>
      <c r="E614" s="328" t="str">
        <f t="shared" si="33"/>
        <v/>
      </c>
      <c r="F614" s="329" t="str">
        <f t="shared" si="34"/>
        <v>是</v>
      </c>
      <c r="G614" s="317" t="str">
        <f t="shared" si="35"/>
        <v>项</v>
      </c>
    </row>
    <row r="615" s="307" customFormat="1" ht="36" customHeight="1" spans="1:7">
      <c r="A615" s="198" t="s">
        <v>1240</v>
      </c>
      <c r="B615" s="221" t="s">
        <v>1241</v>
      </c>
      <c r="C615" s="332"/>
      <c r="D615" s="330"/>
      <c r="E615" s="328" t="str">
        <f t="shared" si="33"/>
        <v/>
      </c>
      <c r="F615" s="329" t="str">
        <f t="shared" si="34"/>
        <v>否</v>
      </c>
      <c r="G615" s="317" t="str">
        <f t="shared" si="35"/>
        <v>项</v>
      </c>
    </row>
    <row r="616" s="307" customFormat="1" ht="36" customHeight="1" spans="1:7">
      <c r="A616" s="198" t="s">
        <v>1242</v>
      </c>
      <c r="B616" s="221" t="s">
        <v>1243</v>
      </c>
      <c r="C616" s="332">
        <v>326</v>
      </c>
      <c r="D616" s="330">
        <v>350</v>
      </c>
      <c r="E616" s="328">
        <f t="shared" si="33"/>
        <v>0.074</v>
      </c>
      <c r="F616" s="329" t="str">
        <f t="shared" si="34"/>
        <v>是</v>
      </c>
      <c r="G616" s="317" t="str">
        <f t="shared" si="35"/>
        <v>项</v>
      </c>
    </row>
    <row r="617" s="307" customFormat="1" ht="36" customHeight="1" spans="1:7">
      <c r="A617" s="198" t="s">
        <v>1244</v>
      </c>
      <c r="B617" s="221" t="s">
        <v>1245</v>
      </c>
      <c r="C617" s="332"/>
      <c r="D617" s="330"/>
      <c r="E617" s="328" t="str">
        <f t="shared" si="33"/>
        <v/>
      </c>
      <c r="F617" s="329" t="str">
        <f t="shared" si="34"/>
        <v>否</v>
      </c>
      <c r="G617" s="317" t="str">
        <f t="shared" si="35"/>
        <v>项</v>
      </c>
    </row>
    <row r="618" s="307" customFormat="1" ht="36" customHeight="1" spans="1:7">
      <c r="A618" s="198" t="s">
        <v>1246</v>
      </c>
      <c r="B618" s="221" t="s">
        <v>1247</v>
      </c>
      <c r="C618" s="332">
        <v>-288</v>
      </c>
      <c r="D618" s="330">
        <v>464</v>
      </c>
      <c r="E618" s="328" t="str">
        <f t="shared" si="33"/>
        <v/>
      </c>
      <c r="F618" s="329" t="str">
        <f t="shared" si="34"/>
        <v>是</v>
      </c>
      <c r="G618" s="317" t="str">
        <f t="shared" si="35"/>
        <v>项</v>
      </c>
    </row>
    <row r="619" s="307" customFormat="1" ht="36" customHeight="1" spans="1:7">
      <c r="A619" s="198" t="s">
        <v>1248</v>
      </c>
      <c r="B619" s="221" t="s">
        <v>1249</v>
      </c>
      <c r="C619" s="332"/>
      <c r="D619" s="330"/>
      <c r="E619" s="328" t="str">
        <f t="shared" si="33"/>
        <v/>
      </c>
      <c r="F619" s="329" t="str">
        <f t="shared" si="34"/>
        <v>否</v>
      </c>
      <c r="G619" s="317" t="str">
        <f t="shared" si="35"/>
        <v>项</v>
      </c>
    </row>
    <row r="620" ht="36" customHeight="1" spans="1:7">
      <c r="A620" s="198" t="s">
        <v>1250</v>
      </c>
      <c r="B620" s="221" t="s">
        <v>1251</v>
      </c>
      <c r="C620" s="330">
        <f>SUM(C621:C628)</f>
        <v>475</v>
      </c>
      <c r="D620" s="330">
        <f>SUM(D621:D628)</f>
        <v>566</v>
      </c>
      <c r="E620" s="328">
        <f t="shared" si="33"/>
        <v>0.192</v>
      </c>
      <c r="F620" s="329" t="str">
        <f t="shared" si="34"/>
        <v>是</v>
      </c>
      <c r="G620" s="317" t="str">
        <f t="shared" si="35"/>
        <v>款</v>
      </c>
    </row>
    <row r="621" s="307" customFormat="1" ht="36" customHeight="1" spans="1:7">
      <c r="A621" s="198" t="s">
        <v>1252</v>
      </c>
      <c r="B621" s="221" t="s">
        <v>249</v>
      </c>
      <c r="C621" s="332">
        <v>118</v>
      </c>
      <c r="D621" s="330">
        <v>131</v>
      </c>
      <c r="E621" s="328">
        <f t="shared" si="33"/>
        <v>0.11</v>
      </c>
      <c r="F621" s="329" t="str">
        <f t="shared" si="34"/>
        <v>是</v>
      </c>
      <c r="G621" s="317" t="str">
        <f t="shared" si="35"/>
        <v>项</v>
      </c>
    </row>
    <row r="622" s="307" customFormat="1" ht="36" customHeight="1" spans="1:7">
      <c r="A622" s="198" t="s">
        <v>1253</v>
      </c>
      <c r="B622" s="221" t="s">
        <v>251</v>
      </c>
      <c r="C622" s="332"/>
      <c r="D622" s="330">
        <v>3</v>
      </c>
      <c r="E622" s="328" t="str">
        <f t="shared" si="33"/>
        <v/>
      </c>
      <c r="F622" s="329" t="str">
        <f t="shared" si="34"/>
        <v>是</v>
      </c>
      <c r="G622" s="317" t="str">
        <f t="shared" si="35"/>
        <v>项</v>
      </c>
    </row>
    <row r="623" s="307" customFormat="1" ht="36" customHeight="1" spans="1:7">
      <c r="A623" s="198" t="s">
        <v>1254</v>
      </c>
      <c r="B623" s="221" t="s">
        <v>253</v>
      </c>
      <c r="C623" s="332"/>
      <c r="D623" s="330"/>
      <c r="E623" s="328" t="str">
        <f t="shared" si="33"/>
        <v/>
      </c>
      <c r="F623" s="329" t="str">
        <f t="shared" si="34"/>
        <v>否</v>
      </c>
      <c r="G623" s="317" t="str">
        <f t="shared" si="35"/>
        <v>项</v>
      </c>
    </row>
    <row r="624" s="307" customFormat="1" ht="36" customHeight="1" spans="1:7">
      <c r="A624" s="198" t="s">
        <v>1255</v>
      </c>
      <c r="B624" s="221" t="s">
        <v>1256</v>
      </c>
      <c r="C624" s="332">
        <v>-14</v>
      </c>
      <c r="D624" s="330">
        <v>45</v>
      </c>
      <c r="E624" s="328" t="str">
        <f t="shared" si="33"/>
        <v/>
      </c>
      <c r="F624" s="329" t="str">
        <f t="shared" si="34"/>
        <v>是</v>
      </c>
      <c r="G624" s="317" t="str">
        <f t="shared" si="35"/>
        <v>项</v>
      </c>
    </row>
    <row r="625" s="307" customFormat="1" ht="36" customHeight="1" spans="1:7">
      <c r="A625" s="198" t="s">
        <v>1257</v>
      </c>
      <c r="B625" s="176" t="s">
        <v>3256</v>
      </c>
      <c r="C625" s="332">
        <v>46</v>
      </c>
      <c r="D625" s="330">
        <v>58</v>
      </c>
      <c r="E625" s="328">
        <f t="shared" si="33"/>
        <v>0.261</v>
      </c>
      <c r="F625" s="329" t="str">
        <f t="shared" si="34"/>
        <v>是</v>
      </c>
      <c r="G625" s="317" t="str">
        <f t="shared" si="35"/>
        <v>项</v>
      </c>
    </row>
    <row r="626" s="307" customFormat="1" ht="36" customHeight="1" spans="1:7">
      <c r="A626" s="198" t="s">
        <v>1259</v>
      </c>
      <c r="B626" s="221" t="s">
        <v>1260</v>
      </c>
      <c r="C626" s="332"/>
      <c r="D626" s="330"/>
      <c r="E626" s="328" t="str">
        <f t="shared" si="33"/>
        <v/>
      </c>
      <c r="F626" s="329" t="str">
        <f t="shared" si="34"/>
        <v>否</v>
      </c>
      <c r="G626" s="317" t="str">
        <f t="shared" si="35"/>
        <v>项</v>
      </c>
    </row>
    <row r="627" s="307" customFormat="1" ht="36" customHeight="1" spans="1:7">
      <c r="A627" s="198" t="s">
        <v>1261</v>
      </c>
      <c r="B627" s="221" t="s">
        <v>1262</v>
      </c>
      <c r="C627" s="332">
        <v>326</v>
      </c>
      <c r="D627" s="330">
        <v>329</v>
      </c>
      <c r="E627" s="328">
        <f t="shared" si="33"/>
        <v>0.009</v>
      </c>
      <c r="F627" s="329" t="str">
        <f t="shared" si="34"/>
        <v>是</v>
      </c>
      <c r="G627" s="317" t="str">
        <f t="shared" si="35"/>
        <v>项</v>
      </c>
    </row>
    <row r="628" s="307" customFormat="1" ht="36" customHeight="1" spans="1:7">
      <c r="A628" s="198" t="s">
        <v>1263</v>
      </c>
      <c r="B628" s="221" t="s">
        <v>1264</v>
      </c>
      <c r="C628" s="332">
        <v>-1</v>
      </c>
      <c r="D628" s="330"/>
      <c r="E628" s="328" t="str">
        <f t="shared" si="33"/>
        <v/>
      </c>
      <c r="F628" s="329" t="str">
        <f t="shared" si="34"/>
        <v>是</v>
      </c>
      <c r="G628" s="317" t="str">
        <f t="shared" si="35"/>
        <v>项</v>
      </c>
    </row>
    <row r="629" ht="36" customHeight="1" spans="1:7">
      <c r="A629" s="198" t="s">
        <v>1265</v>
      </c>
      <c r="B629" s="221" t="s">
        <v>1266</v>
      </c>
      <c r="C629" s="330">
        <f>SUM(C630:C633)</f>
        <v>76</v>
      </c>
      <c r="D629" s="330">
        <f>SUM(D630:D633)</f>
        <v>96</v>
      </c>
      <c r="E629" s="328">
        <f t="shared" si="33"/>
        <v>0.263</v>
      </c>
      <c r="F629" s="329" t="str">
        <f t="shared" si="34"/>
        <v>是</v>
      </c>
      <c r="G629" s="317" t="str">
        <f t="shared" si="35"/>
        <v>款</v>
      </c>
    </row>
    <row r="630" s="307" customFormat="1" ht="36" customHeight="1" spans="1:7">
      <c r="A630" s="198" t="s">
        <v>1267</v>
      </c>
      <c r="B630" s="221" t="s">
        <v>249</v>
      </c>
      <c r="C630" s="332">
        <v>71</v>
      </c>
      <c r="D630" s="330">
        <v>83</v>
      </c>
      <c r="E630" s="328">
        <f t="shared" si="33"/>
        <v>0.169</v>
      </c>
      <c r="F630" s="329" t="str">
        <f t="shared" si="34"/>
        <v>是</v>
      </c>
      <c r="G630" s="317" t="str">
        <f t="shared" si="35"/>
        <v>项</v>
      </c>
    </row>
    <row r="631" s="307" customFormat="1" ht="36" customHeight="1" spans="1:7">
      <c r="A631" s="198" t="s">
        <v>1268</v>
      </c>
      <c r="B631" s="221" t="s">
        <v>251</v>
      </c>
      <c r="C631" s="332">
        <v>5</v>
      </c>
      <c r="D631" s="330">
        <v>13</v>
      </c>
      <c r="E631" s="328" t="str">
        <f t="shared" si="33"/>
        <v/>
      </c>
      <c r="F631" s="329" t="str">
        <f t="shared" si="34"/>
        <v>是</v>
      </c>
      <c r="G631" s="317" t="str">
        <f t="shared" si="35"/>
        <v>项</v>
      </c>
    </row>
    <row r="632" s="307" customFormat="1" ht="36" customHeight="1" spans="1:7">
      <c r="A632" s="198" t="s">
        <v>1269</v>
      </c>
      <c r="B632" s="221" t="s">
        <v>253</v>
      </c>
      <c r="C632" s="332"/>
      <c r="D632" s="330"/>
      <c r="E632" s="328" t="str">
        <f t="shared" si="33"/>
        <v/>
      </c>
      <c r="F632" s="329" t="str">
        <f t="shared" si="34"/>
        <v>否</v>
      </c>
      <c r="G632" s="317" t="str">
        <f t="shared" si="35"/>
        <v>项</v>
      </c>
    </row>
    <row r="633" s="307" customFormat="1" ht="36" customHeight="1" spans="1:7">
      <c r="A633" s="198" t="s">
        <v>1270</v>
      </c>
      <c r="B633" s="221" t="s">
        <v>1271</v>
      </c>
      <c r="C633" s="330">
        <v>0</v>
      </c>
      <c r="D633" s="330"/>
      <c r="E633" s="328" t="str">
        <f t="shared" si="33"/>
        <v/>
      </c>
      <c r="F633" s="329" t="str">
        <f t="shared" si="34"/>
        <v>否</v>
      </c>
      <c r="G633" s="317" t="str">
        <f t="shared" si="35"/>
        <v>项</v>
      </c>
    </row>
    <row r="634" ht="36" customHeight="1" spans="1:7">
      <c r="A634" s="198" t="s">
        <v>1272</v>
      </c>
      <c r="B634" s="221" t="s">
        <v>1273</v>
      </c>
      <c r="C634" s="330">
        <f>SUM(C635:C636)</f>
        <v>2234</v>
      </c>
      <c r="D634" s="330">
        <f>SUM(D635:D636)</f>
        <v>2323</v>
      </c>
      <c r="E634" s="328">
        <f t="shared" si="33"/>
        <v>0.04</v>
      </c>
      <c r="F634" s="329" t="str">
        <f t="shared" si="34"/>
        <v>是</v>
      </c>
      <c r="G634" s="317" t="str">
        <f t="shared" si="35"/>
        <v>款</v>
      </c>
    </row>
    <row r="635" s="307" customFormat="1" ht="36" customHeight="1" spans="1:7">
      <c r="A635" s="198" t="s">
        <v>1274</v>
      </c>
      <c r="B635" s="221" t="s">
        <v>1275</v>
      </c>
      <c r="C635" s="332">
        <v>519</v>
      </c>
      <c r="D635" s="330">
        <v>565</v>
      </c>
      <c r="E635" s="328">
        <f t="shared" si="33"/>
        <v>0.089</v>
      </c>
      <c r="F635" s="329" t="str">
        <f t="shared" si="34"/>
        <v>是</v>
      </c>
      <c r="G635" s="317" t="str">
        <f t="shared" si="35"/>
        <v>项</v>
      </c>
    </row>
    <row r="636" s="307" customFormat="1" ht="36" customHeight="1" spans="1:7">
      <c r="A636" s="198" t="s">
        <v>1276</v>
      </c>
      <c r="B636" s="221" t="s">
        <v>1277</v>
      </c>
      <c r="C636" s="332">
        <v>1715</v>
      </c>
      <c r="D636" s="330">
        <v>1758</v>
      </c>
      <c r="E636" s="328">
        <f t="shared" si="33"/>
        <v>0.025</v>
      </c>
      <c r="F636" s="329" t="str">
        <f t="shared" si="34"/>
        <v>是</v>
      </c>
      <c r="G636" s="317" t="str">
        <f t="shared" si="35"/>
        <v>项</v>
      </c>
    </row>
    <row r="637" ht="35.1" customHeight="1" spans="1:7">
      <c r="A637" s="198" t="s">
        <v>1278</v>
      </c>
      <c r="B637" s="221" t="s">
        <v>1279</v>
      </c>
      <c r="C637" s="330">
        <f>SUM(C638:C639)</f>
        <v>159</v>
      </c>
      <c r="D637" s="330">
        <f>SUM(D638:D639)</f>
        <v>215</v>
      </c>
      <c r="E637" s="328" t="str">
        <f t="shared" si="33"/>
        <v/>
      </c>
      <c r="F637" s="329" t="str">
        <f t="shared" si="34"/>
        <v>是</v>
      </c>
      <c r="G637" s="317" t="str">
        <f t="shared" si="35"/>
        <v>款</v>
      </c>
    </row>
    <row r="638" s="307" customFormat="1" ht="36" customHeight="1" spans="1:7">
      <c r="A638" s="198" t="s">
        <v>1280</v>
      </c>
      <c r="B638" s="221" t="s">
        <v>1281</v>
      </c>
      <c r="C638" s="332">
        <v>157</v>
      </c>
      <c r="D638" s="330">
        <v>210</v>
      </c>
      <c r="E638" s="328" t="str">
        <f t="shared" si="33"/>
        <v/>
      </c>
      <c r="F638" s="329" t="str">
        <f t="shared" si="34"/>
        <v>是</v>
      </c>
      <c r="G638" s="317" t="str">
        <f t="shared" si="35"/>
        <v>项</v>
      </c>
    </row>
    <row r="639" s="307" customFormat="1" ht="36" customHeight="1" spans="1:7">
      <c r="A639" s="198" t="s">
        <v>1282</v>
      </c>
      <c r="B639" s="221" t="s">
        <v>1283</v>
      </c>
      <c r="C639" s="332">
        <v>2</v>
      </c>
      <c r="D639" s="330">
        <v>5</v>
      </c>
      <c r="E639" s="328" t="str">
        <f t="shared" si="33"/>
        <v/>
      </c>
      <c r="F639" s="329" t="str">
        <f t="shared" si="34"/>
        <v>是</v>
      </c>
      <c r="G639" s="317" t="str">
        <f t="shared" si="35"/>
        <v>项</v>
      </c>
    </row>
    <row r="640" ht="36" customHeight="1" spans="1:7">
      <c r="A640" s="198" t="s">
        <v>1284</v>
      </c>
      <c r="B640" s="221" t="s">
        <v>1285</v>
      </c>
      <c r="C640" s="330">
        <f>SUM(C641:C642)</f>
        <v>1321</v>
      </c>
      <c r="D640" s="330">
        <f>SUM(D641:D642)</f>
        <v>1437</v>
      </c>
      <c r="E640" s="328">
        <f t="shared" si="33"/>
        <v>0.088</v>
      </c>
      <c r="F640" s="329" t="str">
        <f t="shared" si="34"/>
        <v>是</v>
      </c>
      <c r="G640" s="317" t="str">
        <f t="shared" si="35"/>
        <v>款</v>
      </c>
    </row>
    <row r="641" s="307" customFormat="1" ht="36" customHeight="1" spans="1:7">
      <c r="A641" s="198" t="s">
        <v>1286</v>
      </c>
      <c r="B641" s="221" t="s">
        <v>1287</v>
      </c>
      <c r="C641" s="332">
        <v>457</v>
      </c>
      <c r="D641" s="330">
        <v>511</v>
      </c>
      <c r="E641" s="328">
        <f t="shared" si="33"/>
        <v>0.118</v>
      </c>
      <c r="F641" s="329" t="str">
        <f t="shared" si="34"/>
        <v>是</v>
      </c>
      <c r="G641" s="317" t="str">
        <f t="shared" si="35"/>
        <v>项</v>
      </c>
    </row>
    <row r="642" s="307" customFormat="1" ht="36" customHeight="1" spans="1:7">
      <c r="A642" s="198" t="s">
        <v>1288</v>
      </c>
      <c r="B642" s="221" t="s">
        <v>1289</v>
      </c>
      <c r="C642" s="332">
        <v>864</v>
      </c>
      <c r="D642" s="330">
        <v>926</v>
      </c>
      <c r="E642" s="328">
        <f t="shared" si="33"/>
        <v>0.072</v>
      </c>
      <c r="F642" s="329" t="str">
        <f t="shared" si="34"/>
        <v>是</v>
      </c>
      <c r="G642" s="317" t="str">
        <f t="shared" si="35"/>
        <v>项</v>
      </c>
    </row>
    <row r="643" s="307" customFormat="1" ht="36" customHeight="1" spans="1:7">
      <c r="A643" s="198" t="s">
        <v>1290</v>
      </c>
      <c r="B643" s="221" t="s">
        <v>1291</v>
      </c>
      <c r="C643" s="239">
        <f>SUM(C644:C645)</f>
        <v>0</v>
      </c>
      <c r="D643" s="239">
        <f>SUM(D644:D645)</f>
        <v>0</v>
      </c>
      <c r="E643" s="328" t="str">
        <f t="shared" si="33"/>
        <v/>
      </c>
      <c r="F643" s="329" t="str">
        <f t="shared" si="34"/>
        <v>否</v>
      </c>
      <c r="G643" s="317" t="str">
        <f t="shared" si="35"/>
        <v>款</v>
      </c>
    </row>
    <row r="644" s="307" customFormat="1" ht="36" customHeight="1" spans="1:7">
      <c r="A644" s="198" t="s">
        <v>1292</v>
      </c>
      <c r="B644" s="221" t="s">
        <v>3257</v>
      </c>
      <c r="C644" s="330"/>
      <c r="D644" s="330"/>
      <c r="E644" s="328" t="str">
        <f t="shared" si="33"/>
        <v/>
      </c>
      <c r="F644" s="329" t="str">
        <f t="shared" si="34"/>
        <v>否</v>
      </c>
      <c r="G644" s="317" t="str">
        <f t="shared" si="35"/>
        <v>项</v>
      </c>
    </row>
    <row r="645" s="307" customFormat="1" ht="36" customHeight="1" spans="1:7">
      <c r="A645" s="198" t="s">
        <v>1294</v>
      </c>
      <c r="B645" s="221" t="s">
        <v>1295</v>
      </c>
      <c r="C645" s="330"/>
      <c r="D645" s="330"/>
      <c r="E645" s="328" t="str">
        <f t="shared" si="33"/>
        <v/>
      </c>
      <c r="F645" s="329" t="str">
        <f t="shared" si="34"/>
        <v>否</v>
      </c>
      <c r="G645" s="317" t="str">
        <f t="shared" si="35"/>
        <v>项</v>
      </c>
    </row>
    <row r="646" ht="36" customHeight="1" spans="1:7">
      <c r="A646" s="198" t="s">
        <v>1296</v>
      </c>
      <c r="B646" s="221" t="s">
        <v>1297</v>
      </c>
      <c r="C646" s="330">
        <f>SUM(C647:C648)</f>
        <v>6</v>
      </c>
      <c r="D646" s="330">
        <f>SUM(D647:D648)</f>
        <v>19</v>
      </c>
      <c r="E646" s="328" t="str">
        <f t="shared" si="33"/>
        <v/>
      </c>
      <c r="F646" s="329" t="str">
        <f t="shared" si="34"/>
        <v>是</v>
      </c>
      <c r="G646" s="317" t="str">
        <f t="shared" si="35"/>
        <v>款</v>
      </c>
    </row>
    <row r="647" s="307" customFormat="1" ht="36" customHeight="1" spans="1:7">
      <c r="A647" s="198" t="s">
        <v>1298</v>
      </c>
      <c r="B647" s="221" t="s">
        <v>1299</v>
      </c>
      <c r="C647" s="332">
        <v>1</v>
      </c>
      <c r="D647" s="330">
        <v>11</v>
      </c>
      <c r="E647" s="328" t="str">
        <f t="shared" si="33"/>
        <v/>
      </c>
      <c r="F647" s="329" t="str">
        <f t="shared" si="34"/>
        <v>是</v>
      </c>
      <c r="G647" s="317" t="str">
        <f t="shared" si="35"/>
        <v>项</v>
      </c>
    </row>
    <row r="648" s="307" customFormat="1" ht="36" customHeight="1" spans="1:7">
      <c r="A648" s="198" t="s">
        <v>1300</v>
      </c>
      <c r="B648" s="221" t="s">
        <v>1301</v>
      </c>
      <c r="C648" s="332">
        <v>5</v>
      </c>
      <c r="D648" s="330">
        <v>8</v>
      </c>
      <c r="E648" s="328" t="str">
        <f t="shared" si="33"/>
        <v/>
      </c>
      <c r="F648" s="329" t="str">
        <f t="shared" si="34"/>
        <v>是</v>
      </c>
      <c r="G648" s="317" t="str">
        <f t="shared" si="35"/>
        <v>项</v>
      </c>
    </row>
    <row r="649" ht="36" customHeight="1" spans="1:7">
      <c r="A649" s="198" t="s">
        <v>1302</v>
      </c>
      <c r="B649" s="221" t="s">
        <v>1303</v>
      </c>
      <c r="C649" s="330">
        <f>SUM(C650:C652)</f>
        <v>145</v>
      </c>
      <c r="D649" s="330">
        <f>SUM(D650:D652)</f>
        <v>118</v>
      </c>
      <c r="E649" s="328">
        <f t="shared" si="33"/>
        <v>-0.186</v>
      </c>
      <c r="F649" s="329" t="str">
        <f t="shared" si="34"/>
        <v>是</v>
      </c>
      <c r="G649" s="317" t="str">
        <f t="shared" si="35"/>
        <v>款</v>
      </c>
    </row>
    <row r="650" s="307" customFormat="1" ht="36" customHeight="1" spans="1:7">
      <c r="A650" s="198" t="s">
        <v>1304</v>
      </c>
      <c r="B650" s="221" t="s">
        <v>1305</v>
      </c>
      <c r="C650" s="330"/>
      <c r="D650" s="330"/>
      <c r="E650" s="328" t="str">
        <f t="shared" si="33"/>
        <v/>
      </c>
      <c r="F650" s="329" t="str">
        <f t="shared" si="34"/>
        <v>否</v>
      </c>
      <c r="G650" s="317" t="str">
        <f t="shared" si="35"/>
        <v>项</v>
      </c>
    </row>
    <row r="651" s="307" customFormat="1" ht="36" customHeight="1" spans="1:7">
      <c r="A651" s="198" t="s">
        <v>1306</v>
      </c>
      <c r="B651" s="221" t="s">
        <v>1307</v>
      </c>
      <c r="C651" s="332">
        <v>145</v>
      </c>
      <c r="D651" s="330">
        <v>118</v>
      </c>
      <c r="E651" s="328">
        <f t="shared" ref="E651:E714" si="36">IF(C651&lt;&gt;0,IF((D651/C651-1)&lt;-30%,"",IF((D651/C651-1)&gt;30%,"",D651/C651-1)),"")</f>
        <v>-0.186</v>
      </c>
      <c r="F651" s="329" t="str">
        <f t="shared" si="34"/>
        <v>是</v>
      </c>
      <c r="G651" s="317" t="str">
        <f t="shared" si="35"/>
        <v>项</v>
      </c>
    </row>
    <row r="652" s="307" customFormat="1" ht="36" customHeight="1" spans="1:7">
      <c r="A652" s="198" t="s">
        <v>1308</v>
      </c>
      <c r="B652" s="221" t="s">
        <v>1309</v>
      </c>
      <c r="C652" s="330"/>
      <c r="D652" s="330"/>
      <c r="E652" s="328" t="str">
        <f t="shared" si="36"/>
        <v/>
      </c>
      <c r="F652" s="329" t="str">
        <f t="shared" si="34"/>
        <v>否</v>
      </c>
      <c r="G652" s="317" t="str">
        <f t="shared" si="35"/>
        <v>项</v>
      </c>
    </row>
    <row r="653" ht="36" customHeight="1" spans="1:7">
      <c r="A653" s="198" t="s">
        <v>1310</v>
      </c>
      <c r="B653" s="221" t="s">
        <v>1311</v>
      </c>
      <c r="C653" s="330">
        <f>SUM(C654:C657)</f>
        <v>0</v>
      </c>
      <c r="D653" s="330">
        <f>SUM(D654:D657)</f>
        <v>0</v>
      </c>
      <c r="E653" s="328" t="str">
        <f t="shared" si="36"/>
        <v/>
      </c>
      <c r="F653" s="329" t="str">
        <f t="shared" si="34"/>
        <v>否</v>
      </c>
      <c r="G653" s="317" t="str">
        <f t="shared" si="35"/>
        <v>款</v>
      </c>
    </row>
    <row r="654" s="307" customFormat="1" ht="36" customHeight="1" spans="1:7">
      <c r="A654" s="198" t="s">
        <v>1312</v>
      </c>
      <c r="B654" s="221" t="s">
        <v>1313</v>
      </c>
      <c r="C654" s="330"/>
      <c r="D654" s="330"/>
      <c r="E654" s="328" t="str">
        <f t="shared" si="36"/>
        <v/>
      </c>
      <c r="F654" s="329" t="str">
        <f t="shared" si="34"/>
        <v>否</v>
      </c>
      <c r="G654" s="317" t="str">
        <f t="shared" si="35"/>
        <v>项</v>
      </c>
    </row>
    <row r="655" s="307" customFormat="1" ht="36" customHeight="1" spans="1:7">
      <c r="A655" s="198" t="s">
        <v>1314</v>
      </c>
      <c r="B655" s="221" t="s">
        <v>1315</v>
      </c>
      <c r="C655" s="330"/>
      <c r="D655" s="330"/>
      <c r="E655" s="328" t="str">
        <f t="shared" si="36"/>
        <v/>
      </c>
      <c r="F655" s="329" t="str">
        <f t="shared" si="34"/>
        <v>否</v>
      </c>
      <c r="G655" s="317" t="str">
        <f t="shared" si="35"/>
        <v>项</v>
      </c>
    </row>
    <row r="656" s="307" customFormat="1" ht="36" customHeight="1" spans="1:7">
      <c r="A656" s="198" t="s">
        <v>1316</v>
      </c>
      <c r="B656" s="176" t="s">
        <v>1317</v>
      </c>
      <c r="C656" s="330"/>
      <c r="D656" s="330"/>
      <c r="E656" s="328" t="str">
        <f t="shared" si="36"/>
        <v/>
      </c>
      <c r="F656" s="329" t="str">
        <f t="shared" si="34"/>
        <v>否</v>
      </c>
      <c r="G656" s="317" t="str">
        <f t="shared" si="35"/>
        <v>项</v>
      </c>
    </row>
    <row r="657" s="307" customFormat="1" ht="36" customHeight="1" spans="1:7">
      <c r="A657" s="198" t="s">
        <v>1318</v>
      </c>
      <c r="B657" s="221" t="s">
        <v>1319</v>
      </c>
      <c r="C657" s="330"/>
      <c r="D657" s="330"/>
      <c r="E657" s="328" t="str">
        <f t="shared" si="36"/>
        <v/>
      </c>
      <c r="F657" s="329" t="str">
        <f t="shared" si="34"/>
        <v>否</v>
      </c>
      <c r="G657" s="317" t="str">
        <f t="shared" si="35"/>
        <v>项</v>
      </c>
    </row>
    <row r="658" ht="36" customHeight="1" spans="1:7">
      <c r="A658" s="198" t="s">
        <v>1320</v>
      </c>
      <c r="B658" s="221" t="s">
        <v>1321</v>
      </c>
      <c r="C658" s="330">
        <f>SUM(C659:C665)</f>
        <v>55</v>
      </c>
      <c r="D658" s="330">
        <f>SUM(D659:D665)</f>
        <v>195</v>
      </c>
      <c r="E658" s="328" t="str">
        <f t="shared" si="36"/>
        <v/>
      </c>
      <c r="F658" s="329" t="str">
        <f t="shared" ref="F658:F721" si="37">IF(LEN(A658)=3,"是",IF(B658&lt;&gt;"",IF(SUM(C658:D658)&lt;&gt;0,"是","否"),"是"))</f>
        <v>是</v>
      </c>
      <c r="G658" s="317" t="str">
        <f t="shared" ref="G658:G721" si="38">IF(LEN(A658)=3,"类",IF(LEN(A658)=5,"款","项"))</f>
        <v>款</v>
      </c>
    </row>
    <row r="659" s="307" customFormat="1" ht="36" customHeight="1" spans="1:7">
      <c r="A659" s="198" t="s">
        <v>1322</v>
      </c>
      <c r="B659" s="221" t="s">
        <v>249</v>
      </c>
      <c r="C659" s="332">
        <v>49</v>
      </c>
      <c r="D659" s="330">
        <v>117</v>
      </c>
      <c r="E659" s="328" t="str">
        <f t="shared" si="36"/>
        <v/>
      </c>
      <c r="F659" s="329" t="str">
        <f t="shared" si="37"/>
        <v>是</v>
      </c>
      <c r="G659" s="317" t="str">
        <f t="shared" si="38"/>
        <v>项</v>
      </c>
    </row>
    <row r="660" s="307" customFormat="1" ht="36" customHeight="1" spans="1:7">
      <c r="A660" s="198" t="s">
        <v>1323</v>
      </c>
      <c r="B660" s="221" t="s">
        <v>251</v>
      </c>
      <c r="C660" s="332"/>
      <c r="D660" s="330">
        <v>8</v>
      </c>
      <c r="E660" s="328" t="str">
        <f t="shared" si="36"/>
        <v/>
      </c>
      <c r="F660" s="329" t="str">
        <f t="shared" si="37"/>
        <v>是</v>
      </c>
      <c r="G660" s="317" t="str">
        <f t="shared" si="38"/>
        <v>项</v>
      </c>
    </row>
    <row r="661" s="307" customFormat="1" ht="36" customHeight="1" spans="1:7">
      <c r="A661" s="198" t="s">
        <v>1324</v>
      </c>
      <c r="B661" s="221" t="s">
        <v>253</v>
      </c>
      <c r="C661" s="332"/>
      <c r="D661" s="330"/>
      <c r="E661" s="328" t="str">
        <f t="shared" si="36"/>
        <v/>
      </c>
      <c r="F661" s="329" t="str">
        <f t="shared" si="37"/>
        <v>否</v>
      </c>
      <c r="G661" s="317" t="str">
        <f t="shared" si="38"/>
        <v>项</v>
      </c>
    </row>
    <row r="662" s="307" customFormat="1" ht="36" customHeight="1" spans="1:7">
      <c r="A662" s="198" t="s">
        <v>1325</v>
      </c>
      <c r="B662" s="221" t="s">
        <v>1326</v>
      </c>
      <c r="C662" s="332">
        <v>-8</v>
      </c>
      <c r="D662" s="330"/>
      <c r="E662" s="328" t="str">
        <f t="shared" si="36"/>
        <v/>
      </c>
      <c r="F662" s="329" t="str">
        <f t="shared" si="37"/>
        <v>是</v>
      </c>
      <c r="G662" s="317" t="str">
        <f t="shared" si="38"/>
        <v>项</v>
      </c>
    </row>
    <row r="663" s="307" customFormat="1" ht="36" customHeight="1" spans="1:7">
      <c r="A663" s="198" t="s">
        <v>1327</v>
      </c>
      <c r="B663" s="176" t="s">
        <v>1328</v>
      </c>
      <c r="C663" s="330"/>
      <c r="D663" s="330"/>
      <c r="E663" s="328" t="str">
        <f t="shared" si="36"/>
        <v/>
      </c>
      <c r="F663" s="329" t="str">
        <f t="shared" si="37"/>
        <v>否</v>
      </c>
      <c r="G663" s="317" t="str">
        <f t="shared" si="38"/>
        <v>项</v>
      </c>
    </row>
    <row r="664" s="307" customFormat="1" ht="36" customHeight="1" spans="1:7">
      <c r="A664" s="198" t="s">
        <v>1330</v>
      </c>
      <c r="B664" s="221" t="s">
        <v>267</v>
      </c>
      <c r="C664" s="332">
        <v>35</v>
      </c>
      <c r="D664" s="330">
        <v>70</v>
      </c>
      <c r="E664" s="328" t="str">
        <f t="shared" si="36"/>
        <v/>
      </c>
      <c r="F664" s="329" t="str">
        <f t="shared" si="37"/>
        <v>是</v>
      </c>
      <c r="G664" s="317" t="str">
        <f t="shared" si="38"/>
        <v>项</v>
      </c>
    </row>
    <row r="665" s="307" customFormat="1" ht="36" customHeight="1" spans="1:7">
      <c r="A665" s="198" t="s">
        <v>1331</v>
      </c>
      <c r="B665" s="221" t="s">
        <v>1332</v>
      </c>
      <c r="C665" s="332">
        <v>-21</v>
      </c>
      <c r="D665" s="330"/>
      <c r="E665" s="328" t="str">
        <f t="shared" si="36"/>
        <v/>
      </c>
      <c r="F665" s="329" t="str">
        <f t="shared" si="37"/>
        <v>是</v>
      </c>
      <c r="G665" s="317" t="str">
        <f t="shared" si="38"/>
        <v>项</v>
      </c>
    </row>
    <row r="666" ht="36" customHeight="1" spans="1:7">
      <c r="A666" s="198" t="s">
        <v>1333</v>
      </c>
      <c r="B666" s="221" t="s">
        <v>1334</v>
      </c>
      <c r="C666" s="330">
        <f>SUM(C667:C668)</f>
        <v>21</v>
      </c>
      <c r="D666" s="330">
        <f>SUM(D667:D668)</f>
        <v>21</v>
      </c>
      <c r="E666" s="328">
        <f t="shared" si="36"/>
        <v>0</v>
      </c>
      <c r="F666" s="329" t="str">
        <f t="shared" si="37"/>
        <v>是</v>
      </c>
      <c r="G666" s="317" t="str">
        <f t="shared" si="38"/>
        <v>款</v>
      </c>
    </row>
    <row r="667" s="307" customFormat="1" ht="36" customHeight="1" spans="1:7">
      <c r="A667" s="198" t="s">
        <v>1335</v>
      </c>
      <c r="B667" s="221" t="s">
        <v>1336</v>
      </c>
      <c r="C667" s="332">
        <v>21</v>
      </c>
      <c r="D667" s="330">
        <v>21</v>
      </c>
      <c r="E667" s="328">
        <f t="shared" si="36"/>
        <v>0</v>
      </c>
      <c r="F667" s="329" t="str">
        <f t="shared" si="37"/>
        <v>是</v>
      </c>
      <c r="G667" s="317" t="str">
        <f t="shared" si="38"/>
        <v>项</v>
      </c>
    </row>
    <row r="668" s="307" customFormat="1" ht="36" customHeight="1" spans="1:7">
      <c r="A668" s="198" t="s">
        <v>1337</v>
      </c>
      <c r="B668" s="221" t="s">
        <v>1338</v>
      </c>
      <c r="C668" s="330"/>
      <c r="D668" s="330"/>
      <c r="E668" s="328" t="str">
        <f t="shared" si="36"/>
        <v/>
      </c>
      <c r="F668" s="329" t="str">
        <f t="shared" si="37"/>
        <v>否</v>
      </c>
      <c r="G668" s="317" t="str">
        <f t="shared" si="38"/>
        <v>项</v>
      </c>
    </row>
    <row r="669" ht="36" customHeight="1" spans="1:7">
      <c r="A669" s="198" t="s">
        <v>1339</v>
      </c>
      <c r="B669" s="221" t="s">
        <v>1340</v>
      </c>
      <c r="C669" s="330">
        <f>C670</f>
        <v>2</v>
      </c>
      <c r="D669" s="330">
        <f>D670</f>
        <v>56</v>
      </c>
      <c r="E669" s="328" t="str">
        <f t="shared" si="36"/>
        <v/>
      </c>
      <c r="F669" s="329" t="str">
        <f t="shared" si="37"/>
        <v>是</v>
      </c>
      <c r="G669" s="317" t="str">
        <f t="shared" si="38"/>
        <v>款</v>
      </c>
    </row>
    <row r="670" s="307" customFormat="1" ht="36" customHeight="1" spans="1:7">
      <c r="A670" s="352" t="s">
        <v>1341</v>
      </c>
      <c r="B670" s="221" t="s">
        <v>1342</v>
      </c>
      <c r="C670" s="332">
        <v>2</v>
      </c>
      <c r="D670" s="330">
        <v>56</v>
      </c>
      <c r="E670" s="328" t="str">
        <f t="shared" si="36"/>
        <v/>
      </c>
      <c r="F670" s="329" t="str">
        <f t="shared" si="37"/>
        <v>是</v>
      </c>
      <c r="G670" s="317" t="str">
        <f t="shared" si="38"/>
        <v>项</v>
      </c>
    </row>
    <row r="671" ht="30.95" customHeight="1" spans="1:7">
      <c r="A671" s="192" t="s">
        <v>191</v>
      </c>
      <c r="B671" s="258" t="s">
        <v>192</v>
      </c>
      <c r="C671" s="239">
        <f>SUM(C672,C677,C692,C696,C708,C711,C715,C720,C724,C728,C731,C740,C742)</f>
        <v>10287</v>
      </c>
      <c r="D671" s="239">
        <f>SUM(D672,D677,D692,D696,D708,D711,D715,D720,D724,D728,D731,D740,D742)</f>
        <v>12077</v>
      </c>
      <c r="E671" s="328">
        <f t="shared" si="36"/>
        <v>0.174</v>
      </c>
      <c r="F671" s="329" t="str">
        <f t="shared" si="37"/>
        <v>是</v>
      </c>
      <c r="G671" s="317" t="str">
        <f t="shared" si="38"/>
        <v>类</v>
      </c>
    </row>
    <row r="672" ht="36" customHeight="1" spans="1:7">
      <c r="A672" s="198" t="s">
        <v>1343</v>
      </c>
      <c r="B672" s="221" t="s">
        <v>3258</v>
      </c>
      <c r="C672" s="330">
        <f>SUM(C673:C676)</f>
        <v>390</v>
      </c>
      <c r="D672" s="330">
        <f>SUM(D673:D676)</f>
        <v>975</v>
      </c>
      <c r="E672" s="328" t="str">
        <f t="shared" si="36"/>
        <v/>
      </c>
      <c r="F672" s="329" t="str">
        <f t="shared" si="37"/>
        <v>是</v>
      </c>
      <c r="G672" s="317" t="str">
        <f t="shared" si="38"/>
        <v>款</v>
      </c>
    </row>
    <row r="673" s="307" customFormat="1" ht="36" customHeight="1" spans="1:7">
      <c r="A673" s="198" t="s">
        <v>1345</v>
      </c>
      <c r="B673" s="221" t="s">
        <v>249</v>
      </c>
      <c r="C673" s="332">
        <v>488</v>
      </c>
      <c r="D673" s="331">
        <v>770</v>
      </c>
      <c r="E673" s="328" t="str">
        <f t="shared" si="36"/>
        <v/>
      </c>
      <c r="F673" s="329" t="str">
        <f t="shared" si="37"/>
        <v>是</v>
      </c>
      <c r="G673" s="317" t="str">
        <f t="shared" si="38"/>
        <v>项</v>
      </c>
    </row>
    <row r="674" s="307" customFormat="1" ht="36" customHeight="1" spans="1:7">
      <c r="A674" s="198" t="s">
        <v>1346</v>
      </c>
      <c r="B674" s="221" t="s">
        <v>251</v>
      </c>
      <c r="C674" s="332">
        <v>-46</v>
      </c>
      <c r="D674" s="331">
        <v>110</v>
      </c>
      <c r="E674" s="328" t="str">
        <f t="shared" si="36"/>
        <v/>
      </c>
      <c r="F674" s="329" t="str">
        <f t="shared" si="37"/>
        <v>是</v>
      </c>
      <c r="G674" s="317" t="str">
        <f t="shared" si="38"/>
        <v>项</v>
      </c>
    </row>
    <row r="675" s="307" customFormat="1" ht="36" customHeight="1" spans="1:7">
      <c r="A675" s="198" t="s">
        <v>1347</v>
      </c>
      <c r="B675" s="221" t="s">
        <v>253</v>
      </c>
      <c r="C675" s="332"/>
      <c r="D675" s="330"/>
      <c r="E675" s="328" t="str">
        <f t="shared" si="36"/>
        <v/>
      </c>
      <c r="F675" s="329" t="str">
        <f t="shared" si="37"/>
        <v>否</v>
      </c>
      <c r="G675" s="317" t="str">
        <f t="shared" si="38"/>
        <v>项</v>
      </c>
    </row>
    <row r="676" s="307" customFormat="1" ht="36" customHeight="1" spans="1:7">
      <c r="A676" s="198" t="s">
        <v>1348</v>
      </c>
      <c r="B676" s="221" t="s">
        <v>1349</v>
      </c>
      <c r="C676" s="332">
        <v>-52</v>
      </c>
      <c r="D676" s="331">
        <v>95</v>
      </c>
      <c r="E676" s="328" t="str">
        <f t="shared" si="36"/>
        <v/>
      </c>
      <c r="F676" s="329" t="str">
        <f t="shared" si="37"/>
        <v>是</v>
      </c>
      <c r="G676" s="317" t="str">
        <f t="shared" si="38"/>
        <v>项</v>
      </c>
    </row>
    <row r="677" ht="36" customHeight="1" spans="1:7">
      <c r="A677" s="198" t="s">
        <v>1350</v>
      </c>
      <c r="B677" s="221" t="s">
        <v>1351</v>
      </c>
      <c r="C677" s="330">
        <f>SUM(C678:C691)</f>
        <v>1781</v>
      </c>
      <c r="D677" s="330">
        <f>SUM(D678:D691)</f>
        <v>1653</v>
      </c>
      <c r="E677" s="328">
        <f t="shared" si="36"/>
        <v>-0.072</v>
      </c>
      <c r="F677" s="329" t="str">
        <f t="shared" si="37"/>
        <v>是</v>
      </c>
      <c r="G677" s="317" t="str">
        <f t="shared" si="38"/>
        <v>款</v>
      </c>
    </row>
    <row r="678" s="307" customFormat="1" ht="36" customHeight="1" spans="1:7">
      <c r="A678" s="198" t="s">
        <v>1352</v>
      </c>
      <c r="B678" s="221" t="s">
        <v>1353</v>
      </c>
      <c r="C678" s="332">
        <v>1320</v>
      </c>
      <c r="D678" s="331">
        <v>1183</v>
      </c>
      <c r="E678" s="328">
        <f t="shared" si="36"/>
        <v>-0.104</v>
      </c>
      <c r="F678" s="329" t="str">
        <f t="shared" si="37"/>
        <v>是</v>
      </c>
      <c r="G678" s="317" t="str">
        <f t="shared" si="38"/>
        <v>项</v>
      </c>
    </row>
    <row r="679" s="307" customFormat="1" ht="36" customHeight="1" spans="1:7">
      <c r="A679" s="198" t="s">
        <v>1354</v>
      </c>
      <c r="B679" s="221" t="s">
        <v>1355</v>
      </c>
      <c r="C679" s="332">
        <v>461</v>
      </c>
      <c r="D679" s="331">
        <v>470</v>
      </c>
      <c r="E679" s="328">
        <f t="shared" si="36"/>
        <v>0.02</v>
      </c>
      <c r="F679" s="329" t="str">
        <f t="shared" si="37"/>
        <v>是</v>
      </c>
      <c r="G679" s="317" t="str">
        <f t="shared" si="38"/>
        <v>项</v>
      </c>
    </row>
    <row r="680" s="307" customFormat="1" ht="36" customHeight="1" spans="1:7">
      <c r="A680" s="198" t="s">
        <v>1356</v>
      </c>
      <c r="B680" s="221" t="s">
        <v>1357</v>
      </c>
      <c r="C680" s="330"/>
      <c r="D680" s="330"/>
      <c r="E680" s="328" t="str">
        <f t="shared" si="36"/>
        <v/>
      </c>
      <c r="F680" s="329" t="str">
        <f t="shared" si="37"/>
        <v>否</v>
      </c>
      <c r="G680" s="317" t="str">
        <f t="shared" si="38"/>
        <v>项</v>
      </c>
    </row>
    <row r="681" s="307" customFormat="1" ht="36" customHeight="1" spans="1:7">
      <c r="A681" s="198" t="s">
        <v>1358</v>
      </c>
      <c r="B681" s="221" t="s">
        <v>1359</v>
      </c>
      <c r="C681" s="330"/>
      <c r="D681" s="330"/>
      <c r="E681" s="328" t="str">
        <f t="shared" si="36"/>
        <v/>
      </c>
      <c r="F681" s="329" t="str">
        <f t="shared" si="37"/>
        <v>否</v>
      </c>
      <c r="G681" s="317" t="str">
        <f t="shared" si="38"/>
        <v>项</v>
      </c>
    </row>
    <row r="682" s="307" customFormat="1" ht="36" customHeight="1" spans="1:7">
      <c r="A682" s="198" t="s">
        <v>1360</v>
      </c>
      <c r="B682" s="221" t="s">
        <v>1361</v>
      </c>
      <c r="C682" s="330"/>
      <c r="D682" s="330"/>
      <c r="E682" s="328" t="str">
        <f t="shared" si="36"/>
        <v/>
      </c>
      <c r="F682" s="329" t="str">
        <f t="shared" si="37"/>
        <v>否</v>
      </c>
      <c r="G682" s="317" t="str">
        <f t="shared" si="38"/>
        <v>项</v>
      </c>
    </row>
    <row r="683" s="307" customFormat="1" ht="36" customHeight="1" spans="1:7">
      <c r="A683" s="198" t="s">
        <v>1362</v>
      </c>
      <c r="B683" s="221" t="s">
        <v>1363</v>
      </c>
      <c r="C683" s="330"/>
      <c r="D683" s="330"/>
      <c r="E683" s="328" t="str">
        <f t="shared" si="36"/>
        <v/>
      </c>
      <c r="F683" s="329" t="str">
        <f t="shared" si="37"/>
        <v>否</v>
      </c>
      <c r="G683" s="317" t="str">
        <f t="shared" si="38"/>
        <v>项</v>
      </c>
    </row>
    <row r="684" s="307" customFormat="1" ht="36" customHeight="1" spans="1:7">
      <c r="A684" s="198" t="s">
        <v>1364</v>
      </c>
      <c r="B684" s="221" t="s">
        <v>1365</v>
      </c>
      <c r="C684" s="330"/>
      <c r="D684" s="330"/>
      <c r="E684" s="328" t="str">
        <f t="shared" si="36"/>
        <v/>
      </c>
      <c r="F684" s="329" t="str">
        <f t="shared" si="37"/>
        <v>否</v>
      </c>
      <c r="G684" s="317" t="str">
        <f t="shared" si="38"/>
        <v>项</v>
      </c>
    </row>
    <row r="685" s="307" customFormat="1" ht="36" customHeight="1" spans="1:7">
      <c r="A685" s="198" t="s">
        <v>1366</v>
      </c>
      <c r="B685" s="221" t="s">
        <v>1367</v>
      </c>
      <c r="C685" s="330"/>
      <c r="D685" s="330"/>
      <c r="E685" s="328" t="str">
        <f t="shared" si="36"/>
        <v/>
      </c>
      <c r="F685" s="329" t="str">
        <f t="shared" si="37"/>
        <v>否</v>
      </c>
      <c r="G685" s="317" t="str">
        <f t="shared" si="38"/>
        <v>项</v>
      </c>
    </row>
    <row r="686" s="307" customFormat="1" ht="36" customHeight="1" spans="1:7">
      <c r="A686" s="198" t="s">
        <v>1368</v>
      </c>
      <c r="B686" s="221" t="s">
        <v>1369</v>
      </c>
      <c r="C686" s="330"/>
      <c r="D686" s="330"/>
      <c r="E686" s="328" t="str">
        <f t="shared" si="36"/>
        <v/>
      </c>
      <c r="F686" s="329" t="str">
        <f t="shared" si="37"/>
        <v>否</v>
      </c>
      <c r="G686" s="317" t="str">
        <f t="shared" si="38"/>
        <v>项</v>
      </c>
    </row>
    <row r="687" s="307" customFormat="1" ht="36" customHeight="1" spans="1:7">
      <c r="A687" s="198" t="s">
        <v>1370</v>
      </c>
      <c r="B687" s="221" t="s">
        <v>1371</v>
      </c>
      <c r="C687" s="330"/>
      <c r="D687" s="330"/>
      <c r="E687" s="328" t="str">
        <f t="shared" si="36"/>
        <v/>
      </c>
      <c r="F687" s="329" t="str">
        <f t="shared" si="37"/>
        <v>否</v>
      </c>
      <c r="G687" s="317" t="str">
        <f t="shared" si="38"/>
        <v>项</v>
      </c>
    </row>
    <row r="688" s="307" customFormat="1" ht="36" customHeight="1" spans="1:7">
      <c r="A688" s="198" t="s">
        <v>1372</v>
      </c>
      <c r="B688" s="221" t="s">
        <v>1373</v>
      </c>
      <c r="C688" s="330"/>
      <c r="D688" s="330"/>
      <c r="E688" s="328" t="str">
        <f t="shared" si="36"/>
        <v/>
      </c>
      <c r="F688" s="329" t="str">
        <f t="shared" si="37"/>
        <v>否</v>
      </c>
      <c r="G688" s="317" t="str">
        <f t="shared" si="38"/>
        <v>项</v>
      </c>
    </row>
    <row r="689" s="307" customFormat="1" ht="36" customHeight="1" spans="1:7">
      <c r="A689" s="198" t="s">
        <v>1374</v>
      </c>
      <c r="B689" s="221" t="s">
        <v>1375</v>
      </c>
      <c r="C689" s="330"/>
      <c r="D689" s="330"/>
      <c r="E689" s="328" t="str">
        <f t="shared" si="36"/>
        <v/>
      </c>
      <c r="F689" s="329" t="str">
        <f t="shared" si="37"/>
        <v>否</v>
      </c>
      <c r="G689" s="317" t="str">
        <f t="shared" si="38"/>
        <v>项</v>
      </c>
    </row>
    <row r="690" s="307" customFormat="1" ht="36" customHeight="1" spans="1:7">
      <c r="A690" s="198" t="s">
        <v>1376</v>
      </c>
      <c r="B690" s="176" t="s">
        <v>1377</v>
      </c>
      <c r="C690" s="330"/>
      <c r="D690" s="330"/>
      <c r="E690" s="328" t="str">
        <f t="shared" si="36"/>
        <v/>
      </c>
      <c r="F690" s="329" t="str">
        <f t="shared" si="37"/>
        <v>否</v>
      </c>
      <c r="G690" s="317" t="str">
        <f t="shared" si="38"/>
        <v>项</v>
      </c>
    </row>
    <row r="691" s="307" customFormat="1" ht="36" customHeight="1" spans="1:7">
      <c r="A691" s="198" t="s">
        <v>1378</v>
      </c>
      <c r="B691" s="221" t="s">
        <v>1379</v>
      </c>
      <c r="C691" s="330"/>
      <c r="D691" s="330"/>
      <c r="E691" s="328" t="str">
        <f t="shared" si="36"/>
        <v/>
      </c>
      <c r="F691" s="329" t="str">
        <f t="shared" si="37"/>
        <v>否</v>
      </c>
      <c r="G691" s="317" t="str">
        <f t="shared" si="38"/>
        <v>项</v>
      </c>
    </row>
    <row r="692" ht="36" customHeight="1" spans="1:7">
      <c r="A692" s="198" t="s">
        <v>1380</v>
      </c>
      <c r="B692" s="221" t="s">
        <v>1381</v>
      </c>
      <c r="C692" s="330">
        <f>SUM(C693:C695)</f>
        <v>1418</v>
      </c>
      <c r="D692" s="330">
        <f>SUM(D693:D695)</f>
        <v>1849</v>
      </c>
      <c r="E692" s="328" t="str">
        <f t="shared" si="36"/>
        <v/>
      </c>
      <c r="F692" s="329" t="str">
        <f t="shared" si="37"/>
        <v>是</v>
      </c>
      <c r="G692" s="317" t="str">
        <f t="shared" si="38"/>
        <v>款</v>
      </c>
    </row>
    <row r="693" s="307" customFormat="1" ht="36" customHeight="1" spans="1:7">
      <c r="A693" s="198" t="s">
        <v>1382</v>
      </c>
      <c r="B693" s="221" t="s">
        <v>1383</v>
      </c>
      <c r="C693" s="330"/>
      <c r="D693" s="330"/>
      <c r="E693" s="328" t="str">
        <f t="shared" si="36"/>
        <v/>
      </c>
      <c r="F693" s="329" t="str">
        <f t="shared" si="37"/>
        <v>否</v>
      </c>
      <c r="G693" s="317" t="str">
        <f t="shared" si="38"/>
        <v>项</v>
      </c>
    </row>
    <row r="694" s="307" customFormat="1" ht="36" customHeight="1" spans="1:7">
      <c r="A694" s="198" t="s">
        <v>1384</v>
      </c>
      <c r="B694" s="221" t="s">
        <v>1385</v>
      </c>
      <c r="C694" s="332">
        <v>1389</v>
      </c>
      <c r="D694" s="331">
        <v>1448</v>
      </c>
      <c r="E694" s="328">
        <f t="shared" si="36"/>
        <v>0.042</v>
      </c>
      <c r="F694" s="329" t="str">
        <f t="shared" si="37"/>
        <v>是</v>
      </c>
      <c r="G694" s="317" t="str">
        <f t="shared" si="38"/>
        <v>项</v>
      </c>
    </row>
    <row r="695" s="307" customFormat="1" ht="36" customHeight="1" spans="1:7">
      <c r="A695" s="198" t="s">
        <v>1386</v>
      </c>
      <c r="B695" s="221" t="s">
        <v>1387</v>
      </c>
      <c r="C695" s="332">
        <v>29</v>
      </c>
      <c r="D695" s="331">
        <v>401</v>
      </c>
      <c r="E695" s="328" t="str">
        <f t="shared" si="36"/>
        <v/>
      </c>
      <c r="F695" s="329" t="str">
        <f t="shared" si="37"/>
        <v>是</v>
      </c>
      <c r="G695" s="317" t="str">
        <f t="shared" si="38"/>
        <v>项</v>
      </c>
    </row>
    <row r="696" ht="36" customHeight="1" spans="1:7">
      <c r="A696" s="198" t="s">
        <v>1388</v>
      </c>
      <c r="B696" s="221" t="s">
        <v>1389</v>
      </c>
      <c r="C696" s="330">
        <f>SUM(C697:C707)</f>
        <v>1731</v>
      </c>
      <c r="D696" s="330">
        <f>SUM(D697:D707)</f>
        <v>1882</v>
      </c>
      <c r="E696" s="328">
        <f t="shared" si="36"/>
        <v>0.087</v>
      </c>
      <c r="F696" s="329" t="str">
        <f t="shared" si="37"/>
        <v>是</v>
      </c>
      <c r="G696" s="317" t="str">
        <f t="shared" si="38"/>
        <v>款</v>
      </c>
    </row>
    <row r="697" s="307" customFormat="1" ht="36" customHeight="1" spans="1:7">
      <c r="A697" s="198" t="s">
        <v>1390</v>
      </c>
      <c r="B697" s="221" t="s">
        <v>1391</v>
      </c>
      <c r="C697" s="332">
        <v>307</v>
      </c>
      <c r="D697" s="331">
        <v>289</v>
      </c>
      <c r="E697" s="328">
        <f t="shared" si="36"/>
        <v>-0.059</v>
      </c>
      <c r="F697" s="329" t="str">
        <f t="shared" si="37"/>
        <v>是</v>
      </c>
      <c r="G697" s="317" t="str">
        <f t="shared" si="38"/>
        <v>项</v>
      </c>
    </row>
    <row r="698" s="307" customFormat="1" ht="36" customHeight="1" spans="1:7">
      <c r="A698" s="198" t="s">
        <v>1392</v>
      </c>
      <c r="B698" s="221" t="s">
        <v>1393</v>
      </c>
      <c r="C698" s="332">
        <v>120</v>
      </c>
      <c r="D698" s="331">
        <v>133</v>
      </c>
      <c r="E698" s="328">
        <f t="shared" si="36"/>
        <v>0.108</v>
      </c>
      <c r="F698" s="329" t="str">
        <f t="shared" si="37"/>
        <v>是</v>
      </c>
      <c r="G698" s="317" t="str">
        <f t="shared" si="38"/>
        <v>项</v>
      </c>
    </row>
    <row r="699" s="307" customFormat="1" ht="36" customHeight="1" spans="1:7">
      <c r="A699" s="198" t="s">
        <v>1394</v>
      </c>
      <c r="B699" s="221" t="s">
        <v>1395</v>
      </c>
      <c r="C699" s="332">
        <v>334</v>
      </c>
      <c r="D699" s="331">
        <v>336</v>
      </c>
      <c r="E699" s="328">
        <f t="shared" si="36"/>
        <v>0.006</v>
      </c>
      <c r="F699" s="329" t="str">
        <f t="shared" si="37"/>
        <v>是</v>
      </c>
      <c r="G699" s="317" t="str">
        <f t="shared" si="38"/>
        <v>项</v>
      </c>
    </row>
    <row r="700" s="307" customFormat="1" ht="36" customHeight="1" spans="1:7">
      <c r="A700" s="198" t="s">
        <v>1396</v>
      </c>
      <c r="B700" s="221" t="s">
        <v>1397</v>
      </c>
      <c r="C700" s="332"/>
      <c r="D700" s="330"/>
      <c r="E700" s="328" t="str">
        <f t="shared" si="36"/>
        <v/>
      </c>
      <c r="F700" s="329" t="str">
        <f t="shared" si="37"/>
        <v>否</v>
      </c>
      <c r="G700" s="317" t="str">
        <f t="shared" si="38"/>
        <v>项</v>
      </c>
    </row>
    <row r="701" s="307" customFormat="1" ht="36" customHeight="1" spans="1:7">
      <c r="A701" s="198" t="s">
        <v>1398</v>
      </c>
      <c r="B701" s="221" t="s">
        <v>1399</v>
      </c>
      <c r="C701" s="332">
        <v>-11</v>
      </c>
      <c r="D701" s="330"/>
      <c r="E701" s="328" t="str">
        <f t="shared" si="36"/>
        <v/>
      </c>
      <c r="F701" s="329" t="str">
        <f t="shared" si="37"/>
        <v>是</v>
      </c>
      <c r="G701" s="317" t="str">
        <f t="shared" si="38"/>
        <v>项</v>
      </c>
    </row>
    <row r="702" s="307" customFormat="1" ht="36" customHeight="1" spans="1:7">
      <c r="A702" s="198" t="s">
        <v>1400</v>
      </c>
      <c r="B702" s="221" t="s">
        <v>1401</v>
      </c>
      <c r="C702" s="332"/>
      <c r="D702" s="330"/>
      <c r="E702" s="328" t="str">
        <f t="shared" si="36"/>
        <v/>
      </c>
      <c r="F702" s="329" t="str">
        <f t="shared" si="37"/>
        <v>否</v>
      </c>
      <c r="G702" s="317" t="str">
        <f t="shared" si="38"/>
        <v>项</v>
      </c>
    </row>
    <row r="703" s="307" customFormat="1" ht="36" customHeight="1" spans="1:7">
      <c r="A703" s="198" t="s">
        <v>1402</v>
      </c>
      <c r="B703" s="221" t="s">
        <v>1403</v>
      </c>
      <c r="C703" s="332"/>
      <c r="D703" s="330"/>
      <c r="E703" s="328" t="str">
        <f t="shared" si="36"/>
        <v/>
      </c>
      <c r="F703" s="329" t="str">
        <f t="shared" si="37"/>
        <v>否</v>
      </c>
      <c r="G703" s="317" t="str">
        <f t="shared" si="38"/>
        <v>项</v>
      </c>
    </row>
    <row r="704" s="307" customFormat="1" ht="36" customHeight="1" spans="1:7">
      <c r="A704" s="198" t="s">
        <v>1404</v>
      </c>
      <c r="B704" s="221" t="s">
        <v>1405</v>
      </c>
      <c r="C704" s="332">
        <v>947</v>
      </c>
      <c r="D704" s="331">
        <v>950</v>
      </c>
      <c r="E704" s="328">
        <f t="shared" si="36"/>
        <v>0.003</v>
      </c>
      <c r="F704" s="329" t="str">
        <f t="shared" si="37"/>
        <v>是</v>
      </c>
      <c r="G704" s="317" t="str">
        <f t="shared" si="38"/>
        <v>项</v>
      </c>
    </row>
    <row r="705" s="307" customFormat="1" ht="36" customHeight="1" spans="1:7">
      <c r="A705" s="198" t="s">
        <v>1406</v>
      </c>
      <c r="B705" s="221" t="s">
        <v>1407</v>
      </c>
      <c r="C705" s="332">
        <v>80</v>
      </c>
      <c r="D705" s="331">
        <v>174</v>
      </c>
      <c r="E705" s="328" t="str">
        <f t="shared" si="36"/>
        <v/>
      </c>
      <c r="F705" s="329" t="str">
        <f t="shared" si="37"/>
        <v>是</v>
      </c>
      <c r="G705" s="317" t="str">
        <f t="shared" si="38"/>
        <v>项</v>
      </c>
    </row>
    <row r="706" s="307" customFormat="1" ht="36" customHeight="1" spans="1:7">
      <c r="A706" s="198" t="s">
        <v>1408</v>
      </c>
      <c r="B706" s="221" t="s">
        <v>3259</v>
      </c>
      <c r="C706" s="332">
        <v>-2</v>
      </c>
      <c r="D706" s="330"/>
      <c r="E706" s="328" t="str">
        <f t="shared" si="36"/>
        <v/>
      </c>
      <c r="F706" s="329" t="str">
        <f t="shared" si="37"/>
        <v>是</v>
      </c>
      <c r="G706" s="317" t="str">
        <f t="shared" si="38"/>
        <v>项</v>
      </c>
    </row>
    <row r="707" s="307" customFormat="1" ht="36" customHeight="1" spans="1:7">
      <c r="A707" s="198" t="s">
        <v>3260</v>
      </c>
      <c r="B707" s="221" t="s">
        <v>3261</v>
      </c>
      <c r="C707" s="332">
        <v>-44</v>
      </c>
      <c r="D707" s="330"/>
      <c r="E707" s="328" t="str">
        <f t="shared" si="36"/>
        <v/>
      </c>
      <c r="F707" s="329" t="str">
        <f t="shared" si="37"/>
        <v>是</v>
      </c>
      <c r="G707" s="317" t="str">
        <f t="shared" si="38"/>
        <v>项</v>
      </c>
    </row>
    <row r="708" ht="36" customHeight="1" spans="1:7">
      <c r="A708" s="198" t="s">
        <v>3262</v>
      </c>
      <c r="B708" s="221" t="s">
        <v>3263</v>
      </c>
      <c r="C708" s="330"/>
      <c r="D708" s="330">
        <f>SUM(D709:D710)</f>
        <v>0</v>
      </c>
      <c r="E708" s="328" t="str">
        <f t="shared" si="36"/>
        <v/>
      </c>
      <c r="F708" s="329" t="str">
        <f t="shared" si="37"/>
        <v>否</v>
      </c>
      <c r="G708" s="317" t="str">
        <f t="shared" si="38"/>
        <v>款</v>
      </c>
    </row>
    <row r="709" s="307" customFormat="1" ht="36" customHeight="1" spans="1:7">
      <c r="A709" s="198" t="s">
        <v>3264</v>
      </c>
      <c r="B709" s="221" t="s">
        <v>3265</v>
      </c>
      <c r="C709" s="330"/>
      <c r="D709" s="330"/>
      <c r="E709" s="328" t="str">
        <f t="shared" si="36"/>
        <v/>
      </c>
      <c r="F709" s="329" t="str">
        <f t="shared" si="37"/>
        <v>否</v>
      </c>
      <c r="G709" s="317" t="str">
        <f t="shared" si="38"/>
        <v>项</v>
      </c>
    </row>
    <row r="710" s="307" customFormat="1" ht="36" customHeight="1" spans="1:7">
      <c r="A710" s="198" t="s">
        <v>3266</v>
      </c>
      <c r="B710" s="221" t="s">
        <v>3267</v>
      </c>
      <c r="C710" s="330"/>
      <c r="D710" s="330"/>
      <c r="E710" s="328" t="str">
        <f t="shared" si="36"/>
        <v/>
      </c>
      <c r="F710" s="329" t="str">
        <f t="shared" si="37"/>
        <v>否</v>
      </c>
      <c r="G710" s="317" t="str">
        <f t="shared" si="38"/>
        <v>项</v>
      </c>
    </row>
    <row r="711" ht="36" customHeight="1" spans="1:7">
      <c r="A711" s="198" t="s">
        <v>1411</v>
      </c>
      <c r="B711" s="221" t="s">
        <v>1412</v>
      </c>
      <c r="C711" s="330">
        <f>SUM(C712:C714)</f>
        <v>380</v>
      </c>
      <c r="D711" s="330">
        <f>SUM(D712:D714)</f>
        <v>405</v>
      </c>
      <c r="E711" s="328">
        <f t="shared" si="36"/>
        <v>0.066</v>
      </c>
      <c r="F711" s="329" t="str">
        <f t="shared" si="37"/>
        <v>是</v>
      </c>
      <c r="G711" s="317" t="str">
        <f t="shared" si="38"/>
        <v>款</v>
      </c>
    </row>
    <row r="712" s="307" customFormat="1" ht="36" customHeight="1" spans="1:7">
      <c r="A712" s="198" t="s">
        <v>1413</v>
      </c>
      <c r="B712" s="221" t="s">
        <v>1414</v>
      </c>
      <c r="C712" s="332"/>
      <c r="D712" s="330"/>
      <c r="E712" s="328" t="str">
        <f t="shared" si="36"/>
        <v/>
      </c>
      <c r="F712" s="329" t="str">
        <f t="shared" si="37"/>
        <v>否</v>
      </c>
      <c r="G712" s="317" t="str">
        <f t="shared" si="38"/>
        <v>项</v>
      </c>
    </row>
    <row r="713" s="307" customFormat="1" ht="36" customHeight="1" spans="1:7">
      <c r="A713" s="198" t="s">
        <v>1415</v>
      </c>
      <c r="B713" s="221" t="s">
        <v>1416</v>
      </c>
      <c r="C713" s="332">
        <v>60</v>
      </c>
      <c r="D713" s="331">
        <v>217</v>
      </c>
      <c r="E713" s="328" t="str">
        <f t="shared" si="36"/>
        <v/>
      </c>
      <c r="F713" s="329" t="str">
        <f t="shared" si="37"/>
        <v>是</v>
      </c>
      <c r="G713" s="317" t="str">
        <f t="shared" si="38"/>
        <v>项</v>
      </c>
    </row>
    <row r="714" s="307" customFormat="1" ht="36" customHeight="1" spans="1:7">
      <c r="A714" s="198" t="s">
        <v>1417</v>
      </c>
      <c r="B714" s="221" t="s">
        <v>1418</v>
      </c>
      <c r="C714" s="332">
        <v>320</v>
      </c>
      <c r="D714" s="331">
        <v>188</v>
      </c>
      <c r="E714" s="328" t="str">
        <f t="shared" si="36"/>
        <v/>
      </c>
      <c r="F714" s="329" t="str">
        <f t="shared" si="37"/>
        <v>是</v>
      </c>
      <c r="G714" s="317" t="str">
        <f t="shared" si="38"/>
        <v>项</v>
      </c>
    </row>
    <row r="715" ht="36" customHeight="1" spans="1:7">
      <c r="A715" s="198" t="s">
        <v>1419</v>
      </c>
      <c r="B715" s="221" t="s">
        <v>1420</v>
      </c>
      <c r="C715" s="330">
        <f>SUM(C716:C719)</f>
        <v>3684</v>
      </c>
      <c r="D715" s="330">
        <f>SUM(D716:D719)</f>
        <v>3702</v>
      </c>
      <c r="E715" s="328">
        <f t="shared" ref="E715:E778" si="39">IF(C715&lt;&gt;0,IF((D715/C715-1)&lt;-30%,"",IF((D715/C715-1)&gt;30%,"",D715/C715-1)),"")</f>
        <v>0.005</v>
      </c>
      <c r="F715" s="329" t="str">
        <f t="shared" si="37"/>
        <v>是</v>
      </c>
      <c r="G715" s="317" t="str">
        <f t="shared" si="38"/>
        <v>款</v>
      </c>
    </row>
    <row r="716" s="307" customFormat="1" ht="36" customHeight="1" spans="1:7">
      <c r="A716" s="198" t="s">
        <v>1421</v>
      </c>
      <c r="B716" s="221" t="s">
        <v>1422</v>
      </c>
      <c r="C716" s="332">
        <v>720</v>
      </c>
      <c r="D716" s="331">
        <v>672</v>
      </c>
      <c r="E716" s="328">
        <f t="shared" si="39"/>
        <v>-0.067</v>
      </c>
      <c r="F716" s="329" t="str">
        <f t="shared" si="37"/>
        <v>是</v>
      </c>
      <c r="G716" s="317" t="str">
        <f t="shared" si="38"/>
        <v>项</v>
      </c>
    </row>
    <row r="717" s="307" customFormat="1" ht="36" customHeight="1" spans="1:7">
      <c r="A717" s="198" t="s">
        <v>1423</v>
      </c>
      <c r="B717" s="221" t="s">
        <v>1424</v>
      </c>
      <c r="C717" s="332">
        <v>1230</v>
      </c>
      <c r="D717" s="331">
        <v>1210</v>
      </c>
      <c r="E717" s="328">
        <f t="shared" si="39"/>
        <v>-0.016</v>
      </c>
      <c r="F717" s="329" t="str">
        <f t="shared" si="37"/>
        <v>是</v>
      </c>
      <c r="G717" s="317" t="str">
        <f t="shared" si="38"/>
        <v>项</v>
      </c>
    </row>
    <row r="718" s="307" customFormat="1" ht="36" customHeight="1" spans="1:7">
      <c r="A718" s="198" t="s">
        <v>1425</v>
      </c>
      <c r="B718" s="221" t="s">
        <v>1426</v>
      </c>
      <c r="C718" s="332">
        <v>1598</v>
      </c>
      <c r="D718" s="331">
        <v>1689</v>
      </c>
      <c r="E718" s="328">
        <f t="shared" si="39"/>
        <v>0.057</v>
      </c>
      <c r="F718" s="329" t="str">
        <f t="shared" si="37"/>
        <v>是</v>
      </c>
      <c r="G718" s="317" t="str">
        <f t="shared" si="38"/>
        <v>项</v>
      </c>
    </row>
    <row r="719" s="307" customFormat="1" ht="36" customHeight="1" spans="1:7">
      <c r="A719" s="198" t="s">
        <v>1427</v>
      </c>
      <c r="B719" s="221" t="s">
        <v>1428</v>
      </c>
      <c r="C719" s="332">
        <v>136</v>
      </c>
      <c r="D719" s="331">
        <v>131</v>
      </c>
      <c r="E719" s="328">
        <f t="shared" si="39"/>
        <v>-0.037</v>
      </c>
      <c r="F719" s="329" t="str">
        <f t="shared" si="37"/>
        <v>是</v>
      </c>
      <c r="G719" s="317" t="str">
        <f t="shared" si="38"/>
        <v>项</v>
      </c>
    </row>
    <row r="720" ht="36" customHeight="1" spans="1:7">
      <c r="A720" s="198" t="s">
        <v>1429</v>
      </c>
      <c r="B720" s="221" t="s">
        <v>1430</v>
      </c>
      <c r="C720" s="330">
        <f>SUM(C721:C723)</f>
        <v>178</v>
      </c>
      <c r="D720" s="330">
        <f>SUM(D721:D723)</f>
        <v>186</v>
      </c>
      <c r="E720" s="328">
        <f t="shared" si="39"/>
        <v>0.045</v>
      </c>
      <c r="F720" s="329" t="str">
        <f t="shared" si="37"/>
        <v>是</v>
      </c>
      <c r="G720" s="317" t="str">
        <f t="shared" si="38"/>
        <v>款</v>
      </c>
    </row>
    <row r="721" s="307" customFormat="1" ht="36" customHeight="1" spans="1:7">
      <c r="A721" s="198" t="s">
        <v>1431</v>
      </c>
      <c r="B721" s="221" t="s">
        <v>1432</v>
      </c>
      <c r="C721" s="332"/>
      <c r="D721" s="330"/>
      <c r="E721" s="328" t="str">
        <f t="shared" si="39"/>
        <v/>
      </c>
      <c r="F721" s="329" t="str">
        <f t="shared" si="37"/>
        <v>否</v>
      </c>
      <c r="G721" s="317" t="str">
        <f t="shared" si="38"/>
        <v>项</v>
      </c>
    </row>
    <row r="722" s="307" customFormat="1" ht="36" customHeight="1" spans="1:7">
      <c r="A722" s="198" t="s">
        <v>1433</v>
      </c>
      <c r="B722" s="221" t="s">
        <v>1434</v>
      </c>
      <c r="C722" s="332">
        <v>178</v>
      </c>
      <c r="D722" s="331">
        <v>186</v>
      </c>
      <c r="E722" s="328">
        <f t="shared" si="39"/>
        <v>0.045</v>
      </c>
      <c r="F722" s="329" t="str">
        <f t="shared" ref="F722:F785" si="40">IF(LEN(A722)=3,"是",IF(B722&lt;&gt;"",IF(SUM(C722:D722)&lt;&gt;0,"是","否"),"是"))</f>
        <v>是</v>
      </c>
      <c r="G722" s="317" t="str">
        <f t="shared" ref="G722:G785" si="41">IF(LEN(A722)=3,"类",IF(LEN(A722)=5,"款","项"))</f>
        <v>项</v>
      </c>
    </row>
    <row r="723" s="307" customFormat="1" ht="36" customHeight="1" spans="1:7">
      <c r="A723" s="198" t="s">
        <v>1435</v>
      </c>
      <c r="B723" s="221" t="s">
        <v>1436</v>
      </c>
      <c r="C723" s="332"/>
      <c r="D723" s="330"/>
      <c r="E723" s="328" t="str">
        <f t="shared" si="39"/>
        <v/>
      </c>
      <c r="F723" s="329" t="str">
        <f t="shared" si="40"/>
        <v>否</v>
      </c>
      <c r="G723" s="317" t="str">
        <f t="shared" si="41"/>
        <v>项</v>
      </c>
    </row>
    <row r="724" ht="36" customHeight="1" spans="1:7">
      <c r="A724" s="198" t="s">
        <v>1437</v>
      </c>
      <c r="B724" s="221" t="s">
        <v>1438</v>
      </c>
      <c r="C724" s="330">
        <f>SUM(C725:C727)</f>
        <v>57</v>
      </c>
      <c r="D724" s="330">
        <f>SUM(D725:D727)</f>
        <v>833</v>
      </c>
      <c r="E724" s="328" t="str">
        <f t="shared" si="39"/>
        <v/>
      </c>
      <c r="F724" s="329" t="str">
        <f t="shared" si="40"/>
        <v>是</v>
      </c>
      <c r="G724" s="317" t="str">
        <f t="shared" si="41"/>
        <v>款</v>
      </c>
    </row>
    <row r="725" s="307" customFormat="1" ht="36" customHeight="1" spans="1:7">
      <c r="A725" s="198" t="s">
        <v>1439</v>
      </c>
      <c r="B725" s="221" t="s">
        <v>1440</v>
      </c>
      <c r="C725" s="332">
        <v>57</v>
      </c>
      <c r="D725" s="331">
        <v>833</v>
      </c>
      <c r="E725" s="328" t="str">
        <f t="shared" si="39"/>
        <v/>
      </c>
      <c r="F725" s="329" t="str">
        <f t="shared" si="40"/>
        <v>是</v>
      </c>
      <c r="G725" s="317" t="str">
        <f t="shared" si="41"/>
        <v>项</v>
      </c>
    </row>
    <row r="726" s="307" customFormat="1" ht="36" customHeight="1" spans="1:7">
      <c r="A726" s="198" t="s">
        <v>1441</v>
      </c>
      <c r="B726" s="221" t="s">
        <v>1442</v>
      </c>
      <c r="C726" s="330"/>
      <c r="D726" s="330"/>
      <c r="E726" s="328" t="str">
        <f t="shared" si="39"/>
        <v/>
      </c>
      <c r="F726" s="329" t="str">
        <f t="shared" si="40"/>
        <v>否</v>
      </c>
      <c r="G726" s="317" t="str">
        <f t="shared" si="41"/>
        <v>项</v>
      </c>
    </row>
    <row r="727" s="307" customFormat="1" ht="36" customHeight="1" spans="1:7">
      <c r="A727" s="198" t="s">
        <v>1443</v>
      </c>
      <c r="B727" s="221" t="s">
        <v>1444</v>
      </c>
      <c r="C727" s="330"/>
      <c r="D727" s="330"/>
      <c r="E727" s="328" t="str">
        <f t="shared" si="39"/>
        <v/>
      </c>
      <c r="F727" s="329" t="str">
        <f t="shared" si="40"/>
        <v>否</v>
      </c>
      <c r="G727" s="317" t="str">
        <f t="shared" si="41"/>
        <v>项</v>
      </c>
    </row>
    <row r="728" ht="36" customHeight="1" spans="1:7">
      <c r="A728" s="198" t="s">
        <v>1445</v>
      </c>
      <c r="B728" s="221" t="s">
        <v>1446</v>
      </c>
      <c r="C728" s="330">
        <f>SUM(C729:C730)</f>
        <v>3</v>
      </c>
      <c r="D728" s="330">
        <f>SUM(D729:D730)</f>
        <v>44</v>
      </c>
      <c r="E728" s="328" t="str">
        <f t="shared" si="39"/>
        <v/>
      </c>
      <c r="F728" s="329" t="str">
        <f t="shared" si="40"/>
        <v>是</v>
      </c>
      <c r="G728" s="317" t="str">
        <f t="shared" si="41"/>
        <v>款</v>
      </c>
    </row>
    <row r="729" s="308" customFormat="1" ht="36" customHeight="1" spans="1:7">
      <c r="A729" s="209" t="s">
        <v>1447</v>
      </c>
      <c r="B729" s="221" t="s">
        <v>1448</v>
      </c>
      <c r="C729" s="332">
        <v>3</v>
      </c>
      <c r="D729" s="331">
        <v>44</v>
      </c>
      <c r="E729" s="328" t="str">
        <f t="shared" si="39"/>
        <v/>
      </c>
      <c r="F729" s="336" t="str">
        <f t="shared" si="40"/>
        <v>是</v>
      </c>
      <c r="G729" s="337" t="str">
        <f t="shared" si="41"/>
        <v>项</v>
      </c>
    </row>
    <row r="730" s="307" customFormat="1" ht="36" customHeight="1" spans="1:7">
      <c r="A730" s="198" t="s">
        <v>1449</v>
      </c>
      <c r="B730" s="221" t="s">
        <v>1450</v>
      </c>
      <c r="C730" s="330"/>
      <c r="D730" s="330"/>
      <c r="E730" s="328" t="str">
        <f t="shared" si="39"/>
        <v/>
      </c>
      <c r="F730" s="329" t="str">
        <f t="shared" si="40"/>
        <v>否</v>
      </c>
      <c r="G730" s="317" t="str">
        <f t="shared" si="41"/>
        <v>项</v>
      </c>
    </row>
    <row r="731" ht="36" customHeight="1" spans="1:7">
      <c r="A731" s="198" t="s">
        <v>1451</v>
      </c>
      <c r="B731" s="221" t="s">
        <v>1452</v>
      </c>
      <c r="C731" s="330">
        <f>SUM(C732:C739)</f>
        <v>210</v>
      </c>
      <c r="D731" s="330">
        <f>SUM(D732:D739)</f>
        <v>510</v>
      </c>
      <c r="E731" s="328" t="str">
        <f t="shared" si="39"/>
        <v/>
      </c>
      <c r="F731" s="329" t="str">
        <f t="shared" si="40"/>
        <v>是</v>
      </c>
      <c r="G731" s="317" t="str">
        <f t="shared" si="41"/>
        <v>款</v>
      </c>
    </row>
    <row r="732" s="307" customFormat="1" ht="36" customHeight="1" spans="1:7">
      <c r="A732" s="198" t="s">
        <v>1453</v>
      </c>
      <c r="B732" s="221" t="s">
        <v>249</v>
      </c>
      <c r="C732" s="332">
        <v>191</v>
      </c>
      <c r="D732" s="330"/>
      <c r="E732" s="328" t="str">
        <f t="shared" si="39"/>
        <v/>
      </c>
      <c r="F732" s="329" t="str">
        <f t="shared" si="40"/>
        <v>是</v>
      </c>
      <c r="G732" s="317" t="str">
        <f t="shared" si="41"/>
        <v>项</v>
      </c>
    </row>
    <row r="733" s="307" customFormat="1" ht="36" customHeight="1" spans="1:7">
      <c r="A733" s="198" t="s">
        <v>1454</v>
      </c>
      <c r="B733" s="221" t="s">
        <v>251</v>
      </c>
      <c r="C733" s="332"/>
      <c r="D733" s="330"/>
      <c r="E733" s="328" t="str">
        <f t="shared" si="39"/>
        <v/>
      </c>
      <c r="F733" s="329" t="str">
        <f t="shared" si="40"/>
        <v>否</v>
      </c>
      <c r="G733" s="317" t="str">
        <f t="shared" si="41"/>
        <v>项</v>
      </c>
    </row>
    <row r="734" s="307" customFormat="1" ht="36" customHeight="1" spans="1:7">
      <c r="A734" s="198" t="s">
        <v>1455</v>
      </c>
      <c r="B734" s="221" t="s">
        <v>253</v>
      </c>
      <c r="C734" s="332"/>
      <c r="D734" s="330"/>
      <c r="E734" s="328" t="str">
        <f t="shared" si="39"/>
        <v/>
      </c>
      <c r="F734" s="329" t="str">
        <f t="shared" si="40"/>
        <v>否</v>
      </c>
      <c r="G734" s="317" t="str">
        <f t="shared" si="41"/>
        <v>项</v>
      </c>
    </row>
    <row r="735" s="315" customFormat="1" ht="36" customHeight="1" spans="1:7">
      <c r="A735" s="353" t="s">
        <v>1456</v>
      </c>
      <c r="B735" s="221" t="s">
        <v>350</v>
      </c>
      <c r="C735" s="332">
        <v>8</v>
      </c>
      <c r="D735" s="331">
        <v>500</v>
      </c>
      <c r="E735" s="328" t="str">
        <f t="shared" si="39"/>
        <v/>
      </c>
      <c r="F735" s="354" t="str">
        <f t="shared" si="40"/>
        <v>是</v>
      </c>
      <c r="G735" s="355" t="str">
        <f t="shared" si="41"/>
        <v>项</v>
      </c>
    </row>
    <row r="736" s="315" customFormat="1" ht="36" customHeight="1" spans="1:7">
      <c r="A736" s="353" t="s">
        <v>1457</v>
      </c>
      <c r="B736" s="221" t="s">
        <v>1458</v>
      </c>
      <c r="C736" s="332">
        <v>11</v>
      </c>
      <c r="D736" s="331">
        <v>10</v>
      </c>
      <c r="E736" s="328">
        <f t="shared" si="39"/>
        <v>-0.091</v>
      </c>
      <c r="F736" s="354" t="str">
        <f t="shared" si="40"/>
        <v>是</v>
      </c>
      <c r="G736" s="355" t="str">
        <f t="shared" si="41"/>
        <v>项</v>
      </c>
    </row>
    <row r="737" s="307" customFormat="1" ht="36" customHeight="1" spans="1:7">
      <c r="A737" s="198" t="s">
        <v>1459</v>
      </c>
      <c r="B737" s="221" t="s">
        <v>1460</v>
      </c>
      <c r="C737" s="332"/>
      <c r="D737" s="330"/>
      <c r="E737" s="328" t="str">
        <f t="shared" si="39"/>
        <v/>
      </c>
      <c r="F737" s="329" t="str">
        <f t="shared" si="40"/>
        <v>否</v>
      </c>
      <c r="G737" s="317" t="str">
        <f t="shared" si="41"/>
        <v>项</v>
      </c>
    </row>
    <row r="738" s="307" customFormat="1" ht="36" customHeight="1" spans="1:7">
      <c r="A738" s="198" t="s">
        <v>1461</v>
      </c>
      <c r="B738" s="221" t="s">
        <v>267</v>
      </c>
      <c r="C738" s="330"/>
      <c r="D738" s="330"/>
      <c r="E738" s="328" t="str">
        <f t="shared" si="39"/>
        <v/>
      </c>
      <c r="F738" s="329" t="str">
        <f t="shared" si="40"/>
        <v>否</v>
      </c>
      <c r="G738" s="317" t="str">
        <f t="shared" si="41"/>
        <v>项</v>
      </c>
    </row>
    <row r="739" s="307" customFormat="1" ht="36" customHeight="1" spans="1:7">
      <c r="A739" s="198" t="s">
        <v>1462</v>
      </c>
      <c r="B739" s="221" t="s">
        <v>1463</v>
      </c>
      <c r="C739" s="330"/>
      <c r="D739" s="330"/>
      <c r="E739" s="328" t="str">
        <f t="shared" si="39"/>
        <v/>
      </c>
      <c r="F739" s="329" t="str">
        <f t="shared" si="40"/>
        <v>否</v>
      </c>
      <c r="G739" s="317" t="str">
        <f t="shared" si="41"/>
        <v>项</v>
      </c>
    </row>
    <row r="740" ht="36" customHeight="1" spans="1:7">
      <c r="A740" s="198" t="s">
        <v>1464</v>
      </c>
      <c r="B740" s="221" t="s">
        <v>1465</v>
      </c>
      <c r="C740" s="330">
        <f>SUM(C741)</f>
        <v>-2</v>
      </c>
      <c r="D740" s="330">
        <f>SUM(D741)</f>
        <v>0</v>
      </c>
      <c r="E740" s="328" t="str">
        <f t="shared" si="39"/>
        <v/>
      </c>
      <c r="F740" s="329" t="str">
        <f t="shared" si="40"/>
        <v>是</v>
      </c>
      <c r="G740" s="317" t="str">
        <f t="shared" si="41"/>
        <v>款</v>
      </c>
    </row>
    <row r="741" s="307" customFormat="1" ht="36" customHeight="1" spans="1:7">
      <c r="A741" s="198" t="s">
        <v>1466</v>
      </c>
      <c r="B741" s="221" t="s">
        <v>1467</v>
      </c>
      <c r="C741" s="332">
        <v>-2</v>
      </c>
      <c r="D741" s="330"/>
      <c r="E741" s="328" t="str">
        <f t="shared" si="39"/>
        <v/>
      </c>
      <c r="F741" s="329" t="str">
        <f t="shared" si="40"/>
        <v>是</v>
      </c>
      <c r="G741" s="317" t="str">
        <f t="shared" si="41"/>
        <v>项</v>
      </c>
    </row>
    <row r="742" ht="36" customHeight="1" spans="1:7">
      <c r="A742" s="198" t="s">
        <v>1473</v>
      </c>
      <c r="B742" s="221" t="s">
        <v>1474</v>
      </c>
      <c r="C742" s="330">
        <f>SUM(C743)</f>
        <v>457</v>
      </c>
      <c r="D742" s="330">
        <f>SUM(D743)</f>
        <v>38</v>
      </c>
      <c r="E742" s="328" t="str">
        <f t="shared" si="39"/>
        <v/>
      </c>
      <c r="F742" s="329" t="str">
        <f t="shared" si="40"/>
        <v>是</v>
      </c>
      <c r="G742" s="317" t="str">
        <f t="shared" si="41"/>
        <v>款</v>
      </c>
    </row>
    <row r="743" s="307" customFormat="1" ht="36" customHeight="1" spans="1:7">
      <c r="A743" s="209">
        <v>2109999</v>
      </c>
      <c r="B743" s="221" t="s">
        <v>1475</v>
      </c>
      <c r="C743" s="332">
        <v>457</v>
      </c>
      <c r="D743" s="331">
        <v>38</v>
      </c>
      <c r="E743" s="328" t="str">
        <f t="shared" si="39"/>
        <v/>
      </c>
      <c r="F743" s="329" t="str">
        <f t="shared" si="40"/>
        <v>是</v>
      </c>
      <c r="G743" s="317" t="str">
        <f t="shared" si="41"/>
        <v>项</v>
      </c>
    </row>
    <row r="744" ht="36" customHeight="1" spans="1:7">
      <c r="A744" s="192" t="s">
        <v>193</v>
      </c>
      <c r="B744" s="258" t="s">
        <v>194</v>
      </c>
      <c r="C744" s="239">
        <f>SUM(C745,C755,C759,C768,C775,C782,C788,C791,C794,C796,C798,C804,C806,C808,C823)</f>
        <v>-301</v>
      </c>
      <c r="D744" s="239">
        <f>SUM(D745,D755,D759,D768,D775,D782,D788,D791,D794,D796,D798,D804,D806,D808,D823)</f>
        <v>1719</v>
      </c>
      <c r="E744" s="328" t="str">
        <f t="shared" si="39"/>
        <v/>
      </c>
      <c r="F744" s="329" t="str">
        <f t="shared" si="40"/>
        <v>是</v>
      </c>
      <c r="G744" s="317" t="str">
        <f t="shared" si="41"/>
        <v>类</v>
      </c>
    </row>
    <row r="745" ht="36" customHeight="1" spans="1:7">
      <c r="A745" s="198" t="s">
        <v>1476</v>
      </c>
      <c r="B745" s="221" t="s">
        <v>1477</v>
      </c>
      <c r="C745" s="330">
        <f>SUM(C746:C754)</f>
        <v>5</v>
      </c>
      <c r="D745" s="330">
        <f>SUM(D746:D754)</f>
        <v>0</v>
      </c>
      <c r="E745" s="328" t="str">
        <f t="shared" si="39"/>
        <v/>
      </c>
      <c r="F745" s="329" t="str">
        <f t="shared" si="40"/>
        <v>是</v>
      </c>
      <c r="G745" s="317" t="str">
        <f t="shared" si="41"/>
        <v>款</v>
      </c>
    </row>
    <row r="746" s="307" customFormat="1" ht="36" customHeight="1" spans="1:7">
      <c r="A746" s="198" t="s">
        <v>1478</v>
      </c>
      <c r="B746" s="221" t="s">
        <v>249</v>
      </c>
      <c r="C746" s="330"/>
      <c r="D746" s="330"/>
      <c r="E746" s="328" t="str">
        <f t="shared" si="39"/>
        <v/>
      </c>
      <c r="F746" s="329" t="str">
        <f t="shared" si="40"/>
        <v>否</v>
      </c>
      <c r="G746" s="317" t="str">
        <f t="shared" si="41"/>
        <v>项</v>
      </c>
    </row>
    <row r="747" s="307" customFormat="1" ht="36" customHeight="1" spans="1:7">
      <c r="A747" s="198" t="s">
        <v>1479</v>
      </c>
      <c r="B747" s="221" t="s">
        <v>251</v>
      </c>
      <c r="C747" s="332">
        <v>5</v>
      </c>
      <c r="D747" s="330"/>
      <c r="E747" s="328" t="str">
        <f t="shared" si="39"/>
        <v/>
      </c>
      <c r="F747" s="329" t="str">
        <f t="shared" si="40"/>
        <v>是</v>
      </c>
      <c r="G747" s="317" t="str">
        <f t="shared" si="41"/>
        <v>项</v>
      </c>
    </row>
    <row r="748" s="307" customFormat="1" ht="36" customHeight="1" spans="1:7">
      <c r="A748" s="198" t="s">
        <v>1480</v>
      </c>
      <c r="B748" s="221" t="s">
        <v>253</v>
      </c>
      <c r="C748" s="330"/>
      <c r="D748" s="330"/>
      <c r="E748" s="328" t="str">
        <f t="shared" si="39"/>
        <v/>
      </c>
      <c r="F748" s="329" t="str">
        <f t="shared" si="40"/>
        <v>否</v>
      </c>
      <c r="G748" s="317" t="str">
        <f t="shared" si="41"/>
        <v>项</v>
      </c>
    </row>
    <row r="749" s="307" customFormat="1" ht="36" customHeight="1" spans="1:7">
      <c r="A749" s="198" t="s">
        <v>1481</v>
      </c>
      <c r="B749" s="221" t="s">
        <v>1482</v>
      </c>
      <c r="C749" s="330"/>
      <c r="D749" s="330"/>
      <c r="E749" s="328" t="str">
        <f t="shared" si="39"/>
        <v/>
      </c>
      <c r="F749" s="329" t="str">
        <f t="shared" si="40"/>
        <v>否</v>
      </c>
      <c r="G749" s="317" t="str">
        <f t="shared" si="41"/>
        <v>项</v>
      </c>
    </row>
    <row r="750" s="307" customFormat="1" ht="36" customHeight="1" spans="1:7">
      <c r="A750" s="198" t="s">
        <v>1483</v>
      </c>
      <c r="B750" s="221" t="s">
        <v>1484</v>
      </c>
      <c r="C750" s="330"/>
      <c r="D750" s="330"/>
      <c r="E750" s="328" t="str">
        <f t="shared" si="39"/>
        <v/>
      </c>
      <c r="F750" s="329" t="str">
        <f t="shared" si="40"/>
        <v>否</v>
      </c>
      <c r="G750" s="317" t="str">
        <f t="shared" si="41"/>
        <v>项</v>
      </c>
    </row>
    <row r="751" s="307" customFormat="1" ht="36" customHeight="1" spans="1:7">
      <c r="A751" s="198" t="s">
        <v>1485</v>
      </c>
      <c r="B751" s="221" t="s">
        <v>1486</v>
      </c>
      <c r="C751" s="330"/>
      <c r="D751" s="330"/>
      <c r="E751" s="328" t="str">
        <f t="shared" si="39"/>
        <v/>
      </c>
      <c r="F751" s="329" t="str">
        <f t="shared" si="40"/>
        <v>否</v>
      </c>
      <c r="G751" s="317" t="str">
        <f t="shared" si="41"/>
        <v>项</v>
      </c>
    </row>
    <row r="752" s="307" customFormat="1" ht="36" customHeight="1" spans="1:7">
      <c r="A752" s="198" t="s">
        <v>1487</v>
      </c>
      <c r="B752" s="221" t="s">
        <v>1488</v>
      </c>
      <c r="C752" s="330"/>
      <c r="D752" s="330"/>
      <c r="E752" s="328" t="str">
        <f t="shared" si="39"/>
        <v/>
      </c>
      <c r="F752" s="329" t="str">
        <f t="shared" si="40"/>
        <v>否</v>
      </c>
      <c r="G752" s="317" t="str">
        <f t="shared" si="41"/>
        <v>项</v>
      </c>
    </row>
    <row r="753" s="307" customFormat="1" ht="36" customHeight="1" spans="1:7">
      <c r="A753" s="198" t="s">
        <v>1489</v>
      </c>
      <c r="B753" s="221" t="s">
        <v>1490</v>
      </c>
      <c r="C753" s="330"/>
      <c r="D753" s="330"/>
      <c r="E753" s="328" t="str">
        <f t="shared" si="39"/>
        <v/>
      </c>
      <c r="F753" s="329" t="str">
        <f t="shared" si="40"/>
        <v>否</v>
      </c>
      <c r="G753" s="317" t="str">
        <f t="shared" si="41"/>
        <v>项</v>
      </c>
    </row>
    <row r="754" s="307" customFormat="1" ht="36" customHeight="1" spans="1:7">
      <c r="A754" s="198" t="s">
        <v>1491</v>
      </c>
      <c r="B754" s="221" t="s">
        <v>1492</v>
      </c>
      <c r="C754" s="330"/>
      <c r="D754" s="330"/>
      <c r="E754" s="328" t="str">
        <f t="shared" si="39"/>
        <v/>
      </c>
      <c r="F754" s="329" t="str">
        <f t="shared" si="40"/>
        <v>否</v>
      </c>
      <c r="G754" s="317" t="str">
        <f t="shared" si="41"/>
        <v>项</v>
      </c>
    </row>
    <row r="755" ht="36" customHeight="1" spans="1:7">
      <c r="A755" s="198" t="s">
        <v>1493</v>
      </c>
      <c r="B755" s="221" t="s">
        <v>1494</v>
      </c>
      <c r="C755" s="330">
        <f>SUM(C756:C758)</f>
        <v>0</v>
      </c>
      <c r="D755" s="330">
        <f>SUM(D756:D758)</f>
        <v>0</v>
      </c>
      <c r="E755" s="328" t="str">
        <f t="shared" si="39"/>
        <v/>
      </c>
      <c r="F755" s="329" t="str">
        <f t="shared" si="40"/>
        <v>否</v>
      </c>
      <c r="G755" s="317" t="str">
        <f t="shared" si="41"/>
        <v>款</v>
      </c>
    </row>
    <row r="756" s="307" customFormat="1" ht="36" customHeight="1" spans="1:7">
      <c r="A756" s="198" t="s">
        <v>1495</v>
      </c>
      <c r="B756" s="221" t="s">
        <v>1496</v>
      </c>
      <c r="C756" s="330"/>
      <c r="D756" s="330"/>
      <c r="E756" s="328" t="str">
        <f t="shared" si="39"/>
        <v/>
      </c>
      <c r="F756" s="329" t="str">
        <f t="shared" si="40"/>
        <v>否</v>
      </c>
      <c r="G756" s="317" t="str">
        <f t="shared" si="41"/>
        <v>项</v>
      </c>
    </row>
    <row r="757" s="307" customFormat="1" ht="36" customHeight="1" spans="1:7">
      <c r="A757" s="198" t="s">
        <v>1497</v>
      </c>
      <c r="B757" s="221" t="s">
        <v>1498</v>
      </c>
      <c r="C757" s="330"/>
      <c r="D757" s="330"/>
      <c r="E757" s="328" t="str">
        <f t="shared" si="39"/>
        <v/>
      </c>
      <c r="F757" s="329" t="str">
        <f t="shared" si="40"/>
        <v>否</v>
      </c>
      <c r="G757" s="317" t="str">
        <f t="shared" si="41"/>
        <v>项</v>
      </c>
    </row>
    <row r="758" s="307" customFormat="1" ht="36" customHeight="1" spans="1:7">
      <c r="A758" s="198" t="s">
        <v>1499</v>
      </c>
      <c r="B758" s="221" t="s">
        <v>1500</v>
      </c>
      <c r="C758" s="330"/>
      <c r="D758" s="330"/>
      <c r="E758" s="328" t="str">
        <f t="shared" si="39"/>
        <v/>
      </c>
      <c r="F758" s="329" t="str">
        <f t="shared" si="40"/>
        <v>否</v>
      </c>
      <c r="G758" s="317" t="str">
        <f t="shared" si="41"/>
        <v>项</v>
      </c>
    </row>
    <row r="759" ht="36" customHeight="1" spans="1:7">
      <c r="A759" s="198" t="s">
        <v>1501</v>
      </c>
      <c r="B759" s="221" t="s">
        <v>1502</v>
      </c>
      <c r="C759" s="330">
        <f>SUM(C760:C767)</f>
        <v>469</v>
      </c>
      <c r="D759" s="330">
        <f>SUM(D760:D767)</f>
        <v>50</v>
      </c>
      <c r="E759" s="328" t="str">
        <f t="shared" si="39"/>
        <v/>
      </c>
      <c r="F759" s="329" t="str">
        <f t="shared" si="40"/>
        <v>是</v>
      </c>
      <c r="G759" s="317" t="str">
        <f t="shared" si="41"/>
        <v>款</v>
      </c>
    </row>
    <row r="760" s="307" customFormat="1" ht="36" customHeight="1" spans="1:7">
      <c r="A760" s="198" t="s">
        <v>1503</v>
      </c>
      <c r="B760" s="221" t="s">
        <v>1504</v>
      </c>
      <c r="C760" s="332"/>
      <c r="D760" s="330"/>
      <c r="E760" s="328" t="str">
        <f t="shared" si="39"/>
        <v/>
      </c>
      <c r="F760" s="329" t="str">
        <f t="shared" si="40"/>
        <v>否</v>
      </c>
      <c r="G760" s="317" t="str">
        <f t="shared" si="41"/>
        <v>项</v>
      </c>
    </row>
    <row r="761" s="307" customFormat="1" ht="36" customHeight="1" spans="1:7">
      <c r="A761" s="198" t="s">
        <v>1505</v>
      </c>
      <c r="B761" s="221" t="s">
        <v>1506</v>
      </c>
      <c r="C761" s="332">
        <v>240</v>
      </c>
      <c r="D761" s="330"/>
      <c r="E761" s="328" t="str">
        <f t="shared" si="39"/>
        <v/>
      </c>
      <c r="F761" s="329" t="str">
        <f t="shared" si="40"/>
        <v>是</v>
      </c>
      <c r="G761" s="317" t="str">
        <f t="shared" si="41"/>
        <v>项</v>
      </c>
    </row>
    <row r="762" s="307" customFormat="1" ht="36" customHeight="1" spans="1:7">
      <c r="A762" s="198" t="s">
        <v>1507</v>
      </c>
      <c r="B762" s="221" t="s">
        <v>1508</v>
      </c>
      <c r="C762" s="332"/>
      <c r="D762" s="330"/>
      <c r="E762" s="328" t="str">
        <f t="shared" si="39"/>
        <v/>
      </c>
      <c r="F762" s="329" t="str">
        <f t="shared" si="40"/>
        <v>否</v>
      </c>
      <c r="G762" s="317" t="str">
        <f t="shared" si="41"/>
        <v>项</v>
      </c>
    </row>
    <row r="763" s="307" customFormat="1" ht="36" customHeight="1" spans="1:7">
      <c r="A763" s="198" t="s">
        <v>1509</v>
      </c>
      <c r="B763" s="221" t="s">
        <v>1510</v>
      </c>
      <c r="C763" s="332"/>
      <c r="D763" s="331">
        <v>50</v>
      </c>
      <c r="E763" s="328" t="str">
        <f t="shared" si="39"/>
        <v/>
      </c>
      <c r="F763" s="329" t="str">
        <f t="shared" si="40"/>
        <v>是</v>
      </c>
      <c r="G763" s="317" t="str">
        <f t="shared" si="41"/>
        <v>项</v>
      </c>
    </row>
    <row r="764" s="307" customFormat="1" ht="36" customHeight="1" spans="1:7">
      <c r="A764" s="198" t="s">
        <v>1511</v>
      </c>
      <c r="B764" s="221" t="s">
        <v>1512</v>
      </c>
      <c r="C764" s="332"/>
      <c r="D764" s="330"/>
      <c r="E764" s="328" t="str">
        <f t="shared" si="39"/>
        <v/>
      </c>
      <c r="F764" s="329" t="str">
        <f t="shared" si="40"/>
        <v>否</v>
      </c>
      <c r="G764" s="317" t="str">
        <f t="shared" si="41"/>
        <v>项</v>
      </c>
    </row>
    <row r="765" s="307" customFormat="1" ht="36" customHeight="1" spans="1:7">
      <c r="A765" s="198" t="s">
        <v>1513</v>
      </c>
      <c r="B765" s="221" t="s">
        <v>1514</v>
      </c>
      <c r="C765" s="332"/>
      <c r="D765" s="330"/>
      <c r="E765" s="328" t="str">
        <f t="shared" si="39"/>
        <v/>
      </c>
      <c r="F765" s="329" t="str">
        <f t="shared" si="40"/>
        <v>否</v>
      </c>
      <c r="G765" s="317" t="str">
        <f t="shared" si="41"/>
        <v>项</v>
      </c>
    </row>
    <row r="766" s="307" customFormat="1" ht="36" customHeight="1" spans="1:7">
      <c r="A766" s="226" t="s">
        <v>1515</v>
      </c>
      <c r="B766" s="221" t="s">
        <v>3268</v>
      </c>
      <c r="C766" s="332">
        <v>196</v>
      </c>
      <c r="D766" s="330"/>
      <c r="E766" s="328" t="str">
        <f t="shared" si="39"/>
        <v/>
      </c>
      <c r="F766" s="329" t="str">
        <f t="shared" si="40"/>
        <v>是</v>
      </c>
      <c r="G766" s="317" t="str">
        <f t="shared" si="41"/>
        <v>项</v>
      </c>
    </row>
    <row r="767" s="307" customFormat="1" ht="36" customHeight="1" spans="1:7">
      <c r="A767" s="198" t="s">
        <v>1517</v>
      </c>
      <c r="B767" s="221" t="s">
        <v>1518</v>
      </c>
      <c r="C767" s="332">
        <v>33</v>
      </c>
      <c r="D767" s="330"/>
      <c r="E767" s="328" t="str">
        <f t="shared" si="39"/>
        <v/>
      </c>
      <c r="F767" s="329" t="str">
        <f t="shared" si="40"/>
        <v>是</v>
      </c>
      <c r="G767" s="317" t="str">
        <f t="shared" si="41"/>
        <v>项</v>
      </c>
    </row>
    <row r="768" ht="36" customHeight="1" spans="1:7">
      <c r="A768" s="198" t="s">
        <v>1519</v>
      </c>
      <c r="B768" s="221" t="s">
        <v>1520</v>
      </c>
      <c r="C768" s="330">
        <f>SUM(C769:C774)</f>
        <v>-992</v>
      </c>
      <c r="D768" s="330">
        <f>SUM(D769:D774)</f>
        <v>1668</v>
      </c>
      <c r="E768" s="328" t="str">
        <f t="shared" si="39"/>
        <v/>
      </c>
      <c r="F768" s="329" t="str">
        <f t="shared" si="40"/>
        <v>是</v>
      </c>
      <c r="G768" s="317" t="str">
        <f t="shared" si="41"/>
        <v>款</v>
      </c>
    </row>
    <row r="769" s="307" customFormat="1" ht="36" customHeight="1" spans="1:7">
      <c r="A769" s="198" t="s">
        <v>1521</v>
      </c>
      <c r="B769" s="221" t="s">
        <v>1522</v>
      </c>
      <c r="C769" s="332">
        <v>412</v>
      </c>
      <c r="D769" s="331">
        <v>6</v>
      </c>
      <c r="E769" s="328" t="str">
        <f t="shared" si="39"/>
        <v/>
      </c>
      <c r="F769" s="329" t="str">
        <f t="shared" si="40"/>
        <v>是</v>
      </c>
      <c r="G769" s="317" t="str">
        <f t="shared" si="41"/>
        <v>项</v>
      </c>
    </row>
    <row r="770" s="307" customFormat="1" ht="36" customHeight="1" spans="1:7">
      <c r="A770" s="198" t="s">
        <v>1523</v>
      </c>
      <c r="B770" s="221" t="s">
        <v>1524</v>
      </c>
      <c r="C770" s="332"/>
      <c r="D770" s="330"/>
      <c r="E770" s="328" t="str">
        <f t="shared" si="39"/>
        <v/>
      </c>
      <c r="F770" s="329" t="str">
        <f t="shared" si="40"/>
        <v>否</v>
      </c>
      <c r="G770" s="317" t="str">
        <f t="shared" si="41"/>
        <v>项</v>
      </c>
    </row>
    <row r="771" s="307" customFormat="1" ht="36" customHeight="1" spans="1:7">
      <c r="A771" s="198" t="s">
        <v>1525</v>
      </c>
      <c r="B771" s="221" t="s">
        <v>1526</v>
      </c>
      <c r="C771" s="332">
        <v>-1454</v>
      </c>
      <c r="D771" s="330"/>
      <c r="E771" s="328" t="str">
        <f t="shared" si="39"/>
        <v/>
      </c>
      <c r="F771" s="329" t="str">
        <f t="shared" si="40"/>
        <v>是</v>
      </c>
      <c r="G771" s="317" t="str">
        <f t="shared" si="41"/>
        <v>项</v>
      </c>
    </row>
    <row r="772" s="307" customFormat="1" ht="36" customHeight="1" spans="1:7">
      <c r="A772" s="198" t="s">
        <v>1527</v>
      </c>
      <c r="B772" s="176" t="s">
        <v>3269</v>
      </c>
      <c r="C772" s="332">
        <v>-5</v>
      </c>
      <c r="D772" s="330"/>
      <c r="E772" s="328" t="str">
        <f t="shared" si="39"/>
        <v/>
      </c>
      <c r="F772" s="329" t="str">
        <f t="shared" si="40"/>
        <v>是</v>
      </c>
      <c r="G772" s="317" t="str">
        <f t="shared" si="41"/>
        <v>项</v>
      </c>
    </row>
    <row r="773" s="307" customFormat="1" ht="36" customHeight="1" spans="1:7">
      <c r="A773" s="198" t="s">
        <v>1529</v>
      </c>
      <c r="B773" s="176" t="s">
        <v>3270</v>
      </c>
      <c r="C773" s="332"/>
      <c r="D773" s="330"/>
      <c r="E773" s="328" t="str">
        <f t="shared" si="39"/>
        <v/>
      </c>
      <c r="F773" s="329" t="str">
        <f t="shared" si="40"/>
        <v>否</v>
      </c>
      <c r="G773" s="317" t="str">
        <f t="shared" si="41"/>
        <v>项</v>
      </c>
    </row>
    <row r="774" s="307" customFormat="1" ht="36" customHeight="1" spans="1:7">
      <c r="A774" s="198" t="s">
        <v>1531</v>
      </c>
      <c r="B774" s="221" t="s">
        <v>1532</v>
      </c>
      <c r="C774" s="332">
        <v>55</v>
      </c>
      <c r="D774" s="331">
        <v>1662</v>
      </c>
      <c r="E774" s="328" t="str">
        <f t="shared" si="39"/>
        <v/>
      </c>
      <c r="F774" s="329" t="str">
        <f t="shared" si="40"/>
        <v>是</v>
      </c>
      <c r="G774" s="317" t="str">
        <f t="shared" si="41"/>
        <v>项</v>
      </c>
    </row>
    <row r="775" ht="36" customHeight="1" spans="1:7">
      <c r="A775" s="198" t="s">
        <v>1533</v>
      </c>
      <c r="B775" s="221" t="s">
        <v>3271</v>
      </c>
      <c r="C775" s="330">
        <f>SUM(C776:C781)</f>
        <v>298</v>
      </c>
      <c r="D775" s="330">
        <f>SUM(D776:D781)</f>
        <v>1</v>
      </c>
      <c r="E775" s="328" t="str">
        <f t="shared" si="39"/>
        <v/>
      </c>
      <c r="F775" s="329" t="str">
        <f t="shared" si="40"/>
        <v>是</v>
      </c>
      <c r="G775" s="317" t="str">
        <f t="shared" si="41"/>
        <v>款</v>
      </c>
    </row>
    <row r="776" s="307" customFormat="1" ht="36" customHeight="1" spans="1:7">
      <c r="A776" s="198" t="s">
        <v>1535</v>
      </c>
      <c r="B776" s="221" t="s">
        <v>1536</v>
      </c>
      <c r="C776" s="332">
        <v>290</v>
      </c>
      <c r="D776" s="331">
        <v>1</v>
      </c>
      <c r="E776" s="328" t="str">
        <f t="shared" si="39"/>
        <v/>
      </c>
      <c r="F776" s="329" t="str">
        <f t="shared" si="40"/>
        <v>是</v>
      </c>
      <c r="G776" s="317" t="str">
        <f t="shared" si="41"/>
        <v>项</v>
      </c>
    </row>
    <row r="777" s="307" customFormat="1" ht="36" customHeight="1" spans="1:7">
      <c r="A777" s="198" t="s">
        <v>1537</v>
      </c>
      <c r="B777" s="221" t="s">
        <v>1538</v>
      </c>
      <c r="C777" s="332">
        <v>8</v>
      </c>
      <c r="D777" s="330"/>
      <c r="E777" s="328" t="str">
        <f t="shared" si="39"/>
        <v/>
      </c>
      <c r="F777" s="329" t="str">
        <f t="shared" si="40"/>
        <v>是</v>
      </c>
      <c r="G777" s="317" t="str">
        <f t="shared" si="41"/>
        <v>项</v>
      </c>
    </row>
    <row r="778" s="307" customFormat="1" ht="36" customHeight="1" spans="1:7">
      <c r="A778" s="198" t="s">
        <v>1539</v>
      </c>
      <c r="B778" s="221" t="s">
        <v>1540</v>
      </c>
      <c r="C778" s="330"/>
      <c r="D778" s="330"/>
      <c r="E778" s="328" t="str">
        <f t="shared" si="39"/>
        <v/>
      </c>
      <c r="F778" s="329" t="str">
        <f t="shared" si="40"/>
        <v>否</v>
      </c>
      <c r="G778" s="317" t="str">
        <f t="shared" si="41"/>
        <v>项</v>
      </c>
    </row>
    <row r="779" s="307" customFormat="1" ht="36" customHeight="1" spans="1:7">
      <c r="A779" s="198" t="s">
        <v>1541</v>
      </c>
      <c r="B779" s="221" t="s">
        <v>1542</v>
      </c>
      <c r="C779" s="330"/>
      <c r="D779" s="330"/>
      <c r="E779" s="328" t="str">
        <f t="shared" ref="E779:E842" si="42">IF(C779&lt;&gt;0,IF((D779/C779-1)&lt;-30%,"",IF((D779/C779-1)&gt;30%,"",D779/C779-1)),"")</f>
        <v/>
      </c>
      <c r="F779" s="329" t="str">
        <f t="shared" si="40"/>
        <v>否</v>
      </c>
      <c r="G779" s="317" t="str">
        <f t="shared" si="41"/>
        <v>项</v>
      </c>
    </row>
    <row r="780" s="307" customFormat="1" ht="36" customHeight="1" spans="1:7">
      <c r="A780" s="198" t="s">
        <v>1543</v>
      </c>
      <c r="B780" s="221" t="s">
        <v>1544</v>
      </c>
      <c r="C780" s="330"/>
      <c r="D780" s="330"/>
      <c r="E780" s="328" t="str">
        <f t="shared" si="42"/>
        <v/>
      </c>
      <c r="F780" s="329" t="str">
        <f t="shared" si="40"/>
        <v>否</v>
      </c>
      <c r="G780" s="317" t="str">
        <f t="shared" si="41"/>
        <v>项</v>
      </c>
    </row>
    <row r="781" s="307" customFormat="1" ht="36" customHeight="1" spans="1:7">
      <c r="A781" s="198" t="s">
        <v>1545</v>
      </c>
      <c r="B781" s="221" t="s">
        <v>3272</v>
      </c>
      <c r="C781" s="330"/>
      <c r="D781" s="330"/>
      <c r="E781" s="328" t="str">
        <f t="shared" si="42"/>
        <v/>
      </c>
      <c r="F781" s="329" t="str">
        <f t="shared" si="40"/>
        <v>否</v>
      </c>
      <c r="G781" s="317" t="str">
        <f t="shared" si="41"/>
        <v>项</v>
      </c>
    </row>
    <row r="782" ht="36" customHeight="1" spans="1:7">
      <c r="A782" s="198" t="s">
        <v>1547</v>
      </c>
      <c r="B782" s="221" t="s">
        <v>1548</v>
      </c>
      <c r="C782" s="330">
        <f>SUM(C783:C787)</f>
        <v>0</v>
      </c>
      <c r="D782" s="330">
        <f>SUM(D783:D787)</f>
        <v>0</v>
      </c>
      <c r="E782" s="328" t="str">
        <f t="shared" si="42"/>
        <v/>
      </c>
      <c r="F782" s="329" t="str">
        <f t="shared" si="40"/>
        <v>否</v>
      </c>
      <c r="G782" s="317" t="str">
        <f t="shared" si="41"/>
        <v>款</v>
      </c>
    </row>
    <row r="783" s="307" customFormat="1" ht="36" customHeight="1" spans="1:7">
      <c r="A783" s="198" t="s">
        <v>1549</v>
      </c>
      <c r="B783" s="221" t="s">
        <v>1550</v>
      </c>
      <c r="C783" s="330"/>
      <c r="D783" s="330"/>
      <c r="E783" s="328" t="str">
        <f t="shared" si="42"/>
        <v/>
      </c>
      <c r="F783" s="329" t="str">
        <f t="shared" si="40"/>
        <v>否</v>
      </c>
      <c r="G783" s="317" t="str">
        <f t="shared" si="41"/>
        <v>项</v>
      </c>
    </row>
    <row r="784" s="307" customFormat="1" ht="36" customHeight="1" spans="1:7">
      <c r="A784" s="198" t="s">
        <v>1551</v>
      </c>
      <c r="B784" s="221" t="s">
        <v>1552</v>
      </c>
      <c r="C784" s="330"/>
      <c r="D784" s="330"/>
      <c r="E784" s="328" t="str">
        <f t="shared" si="42"/>
        <v/>
      </c>
      <c r="F784" s="329" t="str">
        <f t="shared" si="40"/>
        <v>否</v>
      </c>
      <c r="G784" s="317" t="str">
        <f t="shared" si="41"/>
        <v>项</v>
      </c>
    </row>
    <row r="785" s="307" customFormat="1" ht="36" customHeight="1" spans="1:7">
      <c r="A785" s="198" t="s">
        <v>1553</v>
      </c>
      <c r="B785" s="221" t="s">
        <v>1554</v>
      </c>
      <c r="C785" s="330"/>
      <c r="D785" s="330"/>
      <c r="E785" s="328" t="str">
        <f t="shared" si="42"/>
        <v/>
      </c>
      <c r="F785" s="329" t="str">
        <f t="shared" si="40"/>
        <v>否</v>
      </c>
      <c r="G785" s="317" t="str">
        <f t="shared" si="41"/>
        <v>项</v>
      </c>
    </row>
    <row r="786" s="307" customFormat="1" ht="36" customHeight="1" spans="1:7">
      <c r="A786" s="198" t="s">
        <v>1555</v>
      </c>
      <c r="B786" s="221" t="s">
        <v>1556</v>
      </c>
      <c r="C786" s="330"/>
      <c r="D786" s="330"/>
      <c r="E786" s="328" t="str">
        <f t="shared" si="42"/>
        <v/>
      </c>
      <c r="F786" s="329" t="str">
        <f t="shared" ref="F786:F849" si="43">IF(LEN(A786)=3,"是",IF(B786&lt;&gt;"",IF(SUM(C786:D786)&lt;&gt;0,"是","否"),"是"))</f>
        <v>否</v>
      </c>
      <c r="G786" s="317" t="str">
        <f t="shared" ref="G786:G849" si="44">IF(LEN(A786)=3,"类",IF(LEN(A786)=5,"款","项"))</f>
        <v>项</v>
      </c>
    </row>
    <row r="787" s="307" customFormat="1" ht="36" customHeight="1" spans="1:7">
      <c r="A787" s="198" t="s">
        <v>1557</v>
      </c>
      <c r="B787" s="221" t="s">
        <v>1558</v>
      </c>
      <c r="C787" s="330"/>
      <c r="D787" s="330"/>
      <c r="E787" s="328" t="str">
        <f t="shared" si="42"/>
        <v/>
      </c>
      <c r="F787" s="329" t="str">
        <f t="shared" si="43"/>
        <v>否</v>
      </c>
      <c r="G787" s="317" t="str">
        <f t="shared" si="44"/>
        <v>项</v>
      </c>
    </row>
    <row r="788" ht="36" customHeight="1" spans="1:7">
      <c r="A788" s="198" t="s">
        <v>1559</v>
      </c>
      <c r="B788" s="221" t="s">
        <v>1560</v>
      </c>
      <c r="C788" s="330">
        <f>SUM(C789:C790)</f>
        <v>0</v>
      </c>
      <c r="D788" s="330">
        <f>SUM(D789:D790)</f>
        <v>0</v>
      </c>
      <c r="E788" s="328" t="str">
        <f t="shared" si="42"/>
        <v/>
      </c>
      <c r="F788" s="329" t="str">
        <f t="shared" si="43"/>
        <v>否</v>
      </c>
      <c r="G788" s="317" t="str">
        <f t="shared" si="44"/>
        <v>款</v>
      </c>
    </row>
    <row r="789" s="307" customFormat="1" ht="36" customHeight="1" spans="1:7">
      <c r="A789" s="198" t="s">
        <v>1561</v>
      </c>
      <c r="B789" s="221" t="s">
        <v>1562</v>
      </c>
      <c r="C789" s="330"/>
      <c r="D789" s="330"/>
      <c r="E789" s="328" t="str">
        <f t="shared" si="42"/>
        <v/>
      </c>
      <c r="F789" s="329" t="str">
        <f t="shared" si="43"/>
        <v>否</v>
      </c>
      <c r="G789" s="317" t="str">
        <f t="shared" si="44"/>
        <v>项</v>
      </c>
    </row>
    <row r="790" s="307" customFormat="1" ht="36" customHeight="1" spans="1:7">
      <c r="A790" s="198" t="s">
        <v>1563</v>
      </c>
      <c r="B790" s="221" t="s">
        <v>1564</v>
      </c>
      <c r="C790" s="330"/>
      <c r="D790" s="330"/>
      <c r="E790" s="328" t="str">
        <f t="shared" si="42"/>
        <v/>
      </c>
      <c r="F790" s="329" t="str">
        <f t="shared" si="43"/>
        <v>否</v>
      </c>
      <c r="G790" s="317" t="str">
        <f t="shared" si="44"/>
        <v>项</v>
      </c>
    </row>
    <row r="791" ht="36" customHeight="1" spans="1:7">
      <c r="A791" s="198" t="s">
        <v>1565</v>
      </c>
      <c r="B791" s="221" t="s">
        <v>1566</v>
      </c>
      <c r="C791" s="330">
        <f>SUM(C792:C793)</f>
        <v>0</v>
      </c>
      <c r="D791" s="330">
        <f>SUM(D792:D793)</f>
        <v>0</v>
      </c>
      <c r="E791" s="328" t="str">
        <f t="shared" si="42"/>
        <v/>
      </c>
      <c r="F791" s="329" t="str">
        <f t="shared" si="43"/>
        <v>否</v>
      </c>
      <c r="G791" s="317" t="str">
        <f t="shared" si="44"/>
        <v>款</v>
      </c>
    </row>
    <row r="792" s="307" customFormat="1" ht="36" customHeight="1" spans="1:7">
      <c r="A792" s="198" t="s">
        <v>1567</v>
      </c>
      <c r="B792" s="221" t="s">
        <v>1568</v>
      </c>
      <c r="C792" s="330"/>
      <c r="D792" s="330"/>
      <c r="E792" s="328" t="str">
        <f t="shared" si="42"/>
        <v/>
      </c>
      <c r="F792" s="329" t="str">
        <f t="shared" si="43"/>
        <v>否</v>
      </c>
      <c r="G792" s="317" t="str">
        <f t="shared" si="44"/>
        <v>项</v>
      </c>
    </row>
    <row r="793" s="307" customFormat="1" ht="36" customHeight="1" spans="1:7">
      <c r="A793" s="198" t="s">
        <v>1569</v>
      </c>
      <c r="B793" s="221" t="s">
        <v>1570</v>
      </c>
      <c r="C793" s="330"/>
      <c r="D793" s="330"/>
      <c r="E793" s="328" t="str">
        <f t="shared" si="42"/>
        <v/>
      </c>
      <c r="F793" s="329" t="str">
        <f t="shared" si="43"/>
        <v>否</v>
      </c>
      <c r="G793" s="317" t="str">
        <f t="shared" si="44"/>
        <v>项</v>
      </c>
    </row>
    <row r="794" ht="36" customHeight="1" spans="1:7">
      <c r="A794" s="198" t="s">
        <v>1571</v>
      </c>
      <c r="B794" s="221" t="s">
        <v>1572</v>
      </c>
      <c r="C794" s="330">
        <f>C795</f>
        <v>0</v>
      </c>
      <c r="D794" s="330">
        <f>D795</f>
        <v>0</v>
      </c>
      <c r="E794" s="328" t="str">
        <f t="shared" si="42"/>
        <v/>
      </c>
      <c r="F794" s="329" t="str">
        <f t="shared" si="43"/>
        <v>否</v>
      </c>
      <c r="G794" s="317" t="str">
        <f t="shared" si="44"/>
        <v>款</v>
      </c>
    </row>
    <row r="795" s="307" customFormat="1" ht="36" customHeight="1" spans="1:7">
      <c r="A795" s="209">
        <v>2110901</v>
      </c>
      <c r="B795" s="347" t="s">
        <v>1573</v>
      </c>
      <c r="C795" s="330"/>
      <c r="D795" s="330"/>
      <c r="E795" s="328" t="str">
        <f t="shared" si="42"/>
        <v/>
      </c>
      <c r="F795" s="329" t="str">
        <f t="shared" si="43"/>
        <v>否</v>
      </c>
      <c r="G795" s="317" t="str">
        <f t="shared" si="44"/>
        <v>项</v>
      </c>
    </row>
    <row r="796" ht="36" customHeight="1" spans="1:7">
      <c r="A796" s="198" t="s">
        <v>1574</v>
      </c>
      <c r="B796" s="221" t="s">
        <v>1575</v>
      </c>
      <c r="C796" s="330">
        <f>C797</f>
        <v>0</v>
      </c>
      <c r="D796" s="330">
        <f>D797</f>
        <v>0</v>
      </c>
      <c r="E796" s="328" t="str">
        <f t="shared" si="42"/>
        <v/>
      </c>
      <c r="F796" s="329" t="str">
        <f t="shared" si="43"/>
        <v>否</v>
      </c>
      <c r="G796" s="317" t="str">
        <f t="shared" si="44"/>
        <v>款</v>
      </c>
    </row>
    <row r="797" s="307" customFormat="1" ht="36" customHeight="1" spans="1:7">
      <c r="A797" s="209">
        <v>2111001</v>
      </c>
      <c r="B797" s="347" t="s">
        <v>1576</v>
      </c>
      <c r="C797" s="330"/>
      <c r="D797" s="330"/>
      <c r="E797" s="328" t="str">
        <f t="shared" si="42"/>
        <v/>
      </c>
      <c r="F797" s="329" t="str">
        <f t="shared" si="43"/>
        <v>否</v>
      </c>
      <c r="G797" s="317" t="str">
        <f t="shared" si="44"/>
        <v>项</v>
      </c>
    </row>
    <row r="798" ht="36" customHeight="1" spans="1:7">
      <c r="A798" s="198" t="s">
        <v>1577</v>
      </c>
      <c r="B798" s="221" t="s">
        <v>1578</v>
      </c>
      <c r="C798" s="330">
        <f>SUM(C799:C803)</f>
        <v>0</v>
      </c>
      <c r="D798" s="330">
        <f>SUM(D799:D803)</f>
        <v>0</v>
      </c>
      <c r="E798" s="328" t="str">
        <f t="shared" si="42"/>
        <v/>
      </c>
      <c r="F798" s="329" t="str">
        <f t="shared" si="43"/>
        <v>否</v>
      </c>
      <c r="G798" s="317" t="str">
        <f t="shared" si="44"/>
        <v>款</v>
      </c>
    </row>
    <row r="799" s="307" customFormat="1" ht="36" customHeight="1" spans="1:7">
      <c r="A799" s="198" t="s">
        <v>1579</v>
      </c>
      <c r="B799" s="221" t="s">
        <v>1580</v>
      </c>
      <c r="C799" s="330"/>
      <c r="D799" s="330"/>
      <c r="E799" s="328" t="str">
        <f t="shared" si="42"/>
        <v/>
      </c>
      <c r="F799" s="329" t="str">
        <f t="shared" si="43"/>
        <v>否</v>
      </c>
      <c r="G799" s="317" t="str">
        <f t="shared" si="44"/>
        <v>项</v>
      </c>
    </row>
    <row r="800" s="307" customFormat="1" ht="36" customHeight="1" spans="1:7">
      <c r="A800" s="198" t="s">
        <v>1581</v>
      </c>
      <c r="B800" s="221" t="s">
        <v>1582</v>
      </c>
      <c r="C800" s="330"/>
      <c r="D800" s="330"/>
      <c r="E800" s="328" t="str">
        <f t="shared" si="42"/>
        <v/>
      </c>
      <c r="F800" s="329" t="str">
        <f t="shared" si="43"/>
        <v>否</v>
      </c>
      <c r="G800" s="317" t="str">
        <f t="shared" si="44"/>
        <v>项</v>
      </c>
    </row>
    <row r="801" s="307" customFormat="1" ht="36" customHeight="1" spans="1:7">
      <c r="A801" s="198" t="s">
        <v>1583</v>
      </c>
      <c r="B801" s="221" t="s">
        <v>1584</v>
      </c>
      <c r="C801" s="330"/>
      <c r="D801" s="330"/>
      <c r="E801" s="328" t="str">
        <f t="shared" si="42"/>
        <v/>
      </c>
      <c r="F801" s="329" t="str">
        <f t="shared" si="43"/>
        <v>否</v>
      </c>
      <c r="G801" s="317" t="str">
        <f t="shared" si="44"/>
        <v>项</v>
      </c>
    </row>
    <row r="802" s="307" customFormat="1" ht="36" customHeight="1" spans="1:7">
      <c r="A802" s="198" t="s">
        <v>1585</v>
      </c>
      <c r="B802" s="221" t="s">
        <v>1586</v>
      </c>
      <c r="C802" s="330"/>
      <c r="D802" s="330"/>
      <c r="E802" s="328" t="str">
        <f t="shared" si="42"/>
        <v/>
      </c>
      <c r="F802" s="329" t="str">
        <f t="shared" si="43"/>
        <v>否</v>
      </c>
      <c r="G802" s="317" t="str">
        <f t="shared" si="44"/>
        <v>项</v>
      </c>
    </row>
    <row r="803" s="307" customFormat="1" ht="36" customHeight="1" spans="1:7">
      <c r="A803" s="198" t="s">
        <v>1587</v>
      </c>
      <c r="B803" s="221" t="s">
        <v>1588</v>
      </c>
      <c r="C803" s="330"/>
      <c r="D803" s="330"/>
      <c r="E803" s="328" t="str">
        <f t="shared" si="42"/>
        <v/>
      </c>
      <c r="F803" s="329" t="str">
        <f t="shared" si="43"/>
        <v>否</v>
      </c>
      <c r="G803" s="317" t="str">
        <f t="shared" si="44"/>
        <v>项</v>
      </c>
    </row>
    <row r="804" ht="36" customHeight="1" spans="1:7">
      <c r="A804" s="198" t="s">
        <v>1589</v>
      </c>
      <c r="B804" s="221" t="s">
        <v>1590</v>
      </c>
      <c r="C804" s="330">
        <f>C805</f>
        <v>-81</v>
      </c>
      <c r="D804" s="330"/>
      <c r="E804" s="328" t="str">
        <f t="shared" si="42"/>
        <v/>
      </c>
      <c r="F804" s="329" t="str">
        <f t="shared" si="43"/>
        <v>是</v>
      </c>
      <c r="G804" s="317" t="str">
        <f t="shared" si="44"/>
        <v>款</v>
      </c>
    </row>
    <row r="805" s="307" customFormat="1" ht="36" customHeight="1" spans="1:7">
      <c r="A805" s="226" t="s">
        <v>1591</v>
      </c>
      <c r="B805" s="221" t="s">
        <v>1592</v>
      </c>
      <c r="C805" s="332">
        <v>-81</v>
      </c>
      <c r="D805" s="330"/>
      <c r="E805" s="328" t="str">
        <f t="shared" si="42"/>
        <v/>
      </c>
      <c r="F805" s="329" t="str">
        <f t="shared" si="43"/>
        <v>是</v>
      </c>
      <c r="G805" s="317" t="str">
        <f t="shared" si="44"/>
        <v>项</v>
      </c>
    </row>
    <row r="806" ht="36" customHeight="1" spans="1:7">
      <c r="A806" s="198" t="s">
        <v>1593</v>
      </c>
      <c r="B806" s="221" t="s">
        <v>1594</v>
      </c>
      <c r="C806" s="330">
        <f>C807</f>
        <v>0</v>
      </c>
      <c r="D806" s="330">
        <f>D807</f>
        <v>0</v>
      </c>
      <c r="E806" s="328" t="str">
        <f t="shared" si="42"/>
        <v/>
      </c>
      <c r="F806" s="329" t="str">
        <f t="shared" si="43"/>
        <v>否</v>
      </c>
      <c r="G806" s="317" t="str">
        <f t="shared" si="44"/>
        <v>款</v>
      </c>
    </row>
    <row r="807" s="307" customFormat="1" ht="36" customHeight="1" spans="1:7">
      <c r="A807" s="226" t="s">
        <v>1595</v>
      </c>
      <c r="B807" s="221" t="s">
        <v>1596</v>
      </c>
      <c r="C807" s="330"/>
      <c r="D807" s="330"/>
      <c r="E807" s="328" t="str">
        <f t="shared" si="42"/>
        <v/>
      </c>
      <c r="F807" s="329" t="str">
        <f t="shared" si="43"/>
        <v>否</v>
      </c>
      <c r="G807" s="317" t="str">
        <f t="shared" si="44"/>
        <v>项</v>
      </c>
    </row>
    <row r="808" ht="36" customHeight="1" spans="1:7">
      <c r="A808" s="198" t="s">
        <v>1597</v>
      </c>
      <c r="B808" s="221" t="s">
        <v>1598</v>
      </c>
      <c r="C808" s="330">
        <f>SUM(C809:C822)</f>
        <v>0</v>
      </c>
      <c r="D808" s="330">
        <f>SUM(D809:D822)</f>
        <v>0</v>
      </c>
      <c r="E808" s="328" t="str">
        <f t="shared" si="42"/>
        <v/>
      </c>
      <c r="F808" s="329" t="str">
        <f t="shared" si="43"/>
        <v>否</v>
      </c>
      <c r="G808" s="317" t="str">
        <f t="shared" si="44"/>
        <v>款</v>
      </c>
    </row>
    <row r="809" s="307" customFormat="1" ht="36" customHeight="1" spans="1:7">
      <c r="A809" s="198" t="s">
        <v>1599</v>
      </c>
      <c r="B809" s="221" t="s">
        <v>249</v>
      </c>
      <c r="C809" s="330"/>
      <c r="D809" s="330"/>
      <c r="E809" s="328" t="str">
        <f t="shared" si="42"/>
        <v/>
      </c>
      <c r="F809" s="329" t="str">
        <f t="shared" si="43"/>
        <v>否</v>
      </c>
      <c r="G809" s="317" t="str">
        <f t="shared" si="44"/>
        <v>项</v>
      </c>
    </row>
    <row r="810" s="307" customFormat="1" ht="36" customHeight="1" spans="1:7">
      <c r="A810" s="198" t="s">
        <v>1600</v>
      </c>
      <c r="B810" s="221" t="s">
        <v>251</v>
      </c>
      <c r="C810" s="330"/>
      <c r="D810" s="330"/>
      <c r="E810" s="328" t="str">
        <f t="shared" si="42"/>
        <v/>
      </c>
      <c r="F810" s="329" t="str">
        <f t="shared" si="43"/>
        <v>否</v>
      </c>
      <c r="G810" s="317" t="str">
        <f t="shared" si="44"/>
        <v>项</v>
      </c>
    </row>
    <row r="811" s="307" customFormat="1" ht="36" customHeight="1" spans="1:7">
      <c r="A811" s="198" t="s">
        <v>1601</v>
      </c>
      <c r="B811" s="221" t="s">
        <v>253</v>
      </c>
      <c r="C811" s="330"/>
      <c r="D811" s="330"/>
      <c r="E811" s="328" t="str">
        <f t="shared" si="42"/>
        <v/>
      </c>
      <c r="F811" s="329" t="str">
        <f t="shared" si="43"/>
        <v>否</v>
      </c>
      <c r="G811" s="317" t="str">
        <f t="shared" si="44"/>
        <v>项</v>
      </c>
    </row>
    <row r="812" s="307" customFormat="1" ht="36" customHeight="1" spans="1:7">
      <c r="A812" s="198" t="s">
        <v>1602</v>
      </c>
      <c r="B812" s="221" t="s">
        <v>1603</v>
      </c>
      <c r="C812" s="330"/>
      <c r="D812" s="330"/>
      <c r="E812" s="328" t="str">
        <f t="shared" si="42"/>
        <v/>
      </c>
      <c r="F812" s="329" t="str">
        <f t="shared" si="43"/>
        <v>否</v>
      </c>
      <c r="G812" s="317" t="str">
        <f t="shared" si="44"/>
        <v>项</v>
      </c>
    </row>
    <row r="813" s="307" customFormat="1" ht="36" customHeight="1" spans="1:7">
      <c r="A813" s="198" t="s">
        <v>1604</v>
      </c>
      <c r="B813" s="221" t="s">
        <v>1605</v>
      </c>
      <c r="C813" s="330"/>
      <c r="D813" s="330"/>
      <c r="E813" s="328" t="str">
        <f t="shared" si="42"/>
        <v/>
      </c>
      <c r="F813" s="329" t="str">
        <f t="shared" si="43"/>
        <v>否</v>
      </c>
      <c r="G813" s="317" t="str">
        <f t="shared" si="44"/>
        <v>项</v>
      </c>
    </row>
    <row r="814" s="307" customFormat="1" ht="36" customHeight="1" spans="1:7">
      <c r="A814" s="198" t="s">
        <v>1606</v>
      </c>
      <c r="B814" s="221" t="s">
        <v>1607</v>
      </c>
      <c r="C814" s="330"/>
      <c r="D814" s="330"/>
      <c r="E814" s="328" t="str">
        <f t="shared" si="42"/>
        <v/>
      </c>
      <c r="F814" s="329" t="str">
        <f t="shared" si="43"/>
        <v>否</v>
      </c>
      <c r="G814" s="317" t="str">
        <f t="shared" si="44"/>
        <v>项</v>
      </c>
    </row>
    <row r="815" s="307" customFormat="1" ht="36" customHeight="1" spans="1:7">
      <c r="A815" s="198" t="s">
        <v>1608</v>
      </c>
      <c r="B815" s="221" t="s">
        <v>1609</v>
      </c>
      <c r="C815" s="330"/>
      <c r="D815" s="330"/>
      <c r="E815" s="328" t="str">
        <f t="shared" si="42"/>
        <v/>
      </c>
      <c r="F815" s="329" t="str">
        <f t="shared" si="43"/>
        <v>否</v>
      </c>
      <c r="G815" s="317" t="str">
        <f t="shared" si="44"/>
        <v>项</v>
      </c>
    </row>
    <row r="816" s="307" customFormat="1" ht="36" customHeight="1" spans="1:7">
      <c r="A816" s="198" t="s">
        <v>1610</v>
      </c>
      <c r="B816" s="221" t="s">
        <v>1611</v>
      </c>
      <c r="C816" s="330"/>
      <c r="D816" s="330"/>
      <c r="E816" s="328" t="str">
        <f t="shared" si="42"/>
        <v/>
      </c>
      <c r="F816" s="329" t="str">
        <f t="shared" si="43"/>
        <v>否</v>
      </c>
      <c r="G816" s="317" t="str">
        <f t="shared" si="44"/>
        <v>项</v>
      </c>
    </row>
    <row r="817" s="307" customFormat="1" ht="36" customHeight="1" spans="1:7">
      <c r="A817" s="198" t="s">
        <v>1612</v>
      </c>
      <c r="B817" s="221" t="s">
        <v>1613</v>
      </c>
      <c r="C817" s="330"/>
      <c r="D817" s="330"/>
      <c r="E817" s="328" t="str">
        <f t="shared" si="42"/>
        <v/>
      </c>
      <c r="F817" s="329" t="str">
        <f t="shared" si="43"/>
        <v>否</v>
      </c>
      <c r="G817" s="317" t="str">
        <f t="shared" si="44"/>
        <v>项</v>
      </c>
    </row>
    <row r="818" s="307" customFormat="1" ht="36" customHeight="1" spans="1:7">
      <c r="A818" s="198" t="s">
        <v>1614</v>
      </c>
      <c r="B818" s="221" t="s">
        <v>1615</v>
      </c>
      <c r="C818" s="330"/>
      <c r="D818" s="330"/>
      <c r="E818" s="328" t="str">
        <f t="shared" si="42"/>
        <v/>
      </c>
      <c r="F818" s="329" t="str">
        <f t="shared" si="43"/>
        <v>否</v>
      </c>
      <c r="G818" s="317" t="str">
        <f t="shared" si="44"/>
        <v>项</v>
      </c>
    </row>
    <row r="819" s="307" customFormat="1" ht="36" customHeight="1" spans="1:7">
      <c r="A819" s="198" t="s">
        <v>1616</v>
      </c>
      <c r="B819" s="221" t="s">
        <v>350</v>
      </c>
      <c r="C819" s="330"/>
      <c r="D819" s="330"/>
      <c r="E819" s="328" t="str">
        <f t="shared" si="42"/>
        <v/>
      </c>
      <c r="F819" s="329" t="str">
        <f t="shared" si="43"/>
        <v>否</v>
      </c>
      <c r="G819" s="317" t="str">
        <f t="shared" si="44"/>
        <v>项</v>
      </c>
    </row>
    <row r="820" s="307" customFormat="1" ht="36" customHeight="1" spans="1:7">
      <c r="A820" s="198" t="s">
        <v>1617</v>
      </c>
      <c r="B820" s="221" t="s">
        <v>1618</v>
      </c>
      <c r="C820" s="330"/>
      <c r="D820" s="330"/>
      <c r="E820" s="328" t="str">
        <f t="shared" si="42"/>
        <v/>
      </c>
      <c r="F820" s="329" t="str">
        <f t="shared" si="43"/>
        <v>否</v>
      </c>
      <c r="G820" s="317" t="str">
        <f t="shared" si="44"/>
        <v>项</v>
      </c>
    </row>
    <row r="821" s="307" customFormat="1" ht="36" customHeight="1" spans="1:7">
      <c r="A821" s="198" t="s">
        <v>1619</v>
      </c>
      <c r="B821" s="221" t="s">
        <v>267</v>
      </c>
      <c r="C821" s="330"/>
      <c r="D821" s="330"/>
      <c r="E821" s="328" t="str">
        <f t="shared" si="42"/>
        <v/>
      </c>
      <c r="F821" s="329" t="str">
        <f t="shared" si="43"/>
        <v>否</v>
      </c>
      <c r="G821" s="317" t="str">
        <f t="shared" si="44"/>
        <v>项</v>
      </c>
    </row>
    <row r="822" s="307" customFormat="1" ht="36" customHeight="1" spans="1:7">
      <c r="A822" s="198" t="s">
        <v>1620</v>
      </c>
      <c r="B822" s="221" t="s">
        <v>1621</v>
      </c>
      <c r="C822" s="330"/>
      <c r="D822" s="330"/>
      <c r="E822" s="328" t="str">
        <f t="shared" si="42"/>
        <v/>
      </c>
      <c r="F822" s="329" t="str">
        <f t="shared" si="43"/>
        <v>否</v>
      </c>
      <c r="G822" s="317" t="str">
        <f t="shared" si="44"/>
        <v>项</v>
      </c>
    </row>
    <row r="823" ht="36" customHeight="1" spans="1:7">
      <c r="A823" s="198" t="s">
        <v>1622</v>
      </c>
      <c r="B823" s="221" t="s">
        <v>1623</v>
      </c>
      <c r="C823" s="330">
        <f>C824</f>
        <v>0</v>
      </c>
      <c r="D823" s="330">
        <f>D824</f>
        <v>0</v>
      </c>
      <c r="E823" s="328" t="str">
        <f t="shared" si="42"/>
        <v/>
      </c>
      <c r="F823" s="329" t="str">
        <f t="shared" si="43"/>
        <v>否</v>
      </c>
      <c r="G823" s="317" t="str">
        <f t="shared" si="44"/>
        <v>款</v>
      </c>
    </row>
    <row r="824" s="307" customFormat="1" ht="36" customHeight="1" spans="1:7">
      <c r="A824" s="356" t="s">
        <v>1624</v>
      </c>
      <c r="B824" s="221" t="s">
        <v>1625</v>
      </c>
      <c r="C824" s="330"/>
      <c r="D824" s="330"/>
      <c r="E824" s="328" t="str">
        <f t="shared" si="42"/>
        <v/>
      </c>
      <c r="F824" s="329" t="str">
        <f t="shared" si="43"/>
        <v>否</v>
      </c>
      <c r="G824" s="317" t="str">
        <f t="shared" si="44"/>
        <v>项</v>
      </c>
    </row>
    <row r="825" ht="36" customHeight="1" spans="1:7">
      <c r="A825" s="192" t="s">
        <v>195</v>
      </c>
      <c r="B825" s="258" t="s">
        <v>196</v>
      </c>
      <c r="C825" s="239">
        <f>SUM(C826,C837,C839,C842,C844,C846)</f>
        <v>17262</v>
      </c>
      <c r="D825" s="239">
        <f>SUM(D826,D837,D839,D842,D844,D846)</f>
        <v>19280</v>
      </c>
      <c r="E825" s="328">
        <f t="shared" si="42"/>
        <v>0.117</v>
      </c>
      <c r="F825" s="329" t="str">
        <f t="shared" si="43"/>
        <v>是</v>
      </c>
      <c r="G825" s="317" t="str">
        <f t="shared" si="44"/>
        <v>类</v>
      </c>
    </row>
    <row r="826" ht="36" customHeight="1" spans="1:7">
      <c r="A826" s="198" t="s">
        <v>1626</v>
      </c>
      <c r="B826" s="221" t="s">
        <v>1627</v>
      </c>
      <c r="C826" s="330">
        <f>SUM(C827:C836)</f>
        <v>1455</v>
      </c>
      <c r="D826" s="330">
        <f>SUM(D827:D836)</f>
        <v>2018</v>
      </c>
      <c r="E826" s="328" t="str">
        <f t="shared" si="42"/>
        <v/>
      </c>
      <c r="F826" s="329" t="str">
        <f t="shared" si="43"/>
        <v>是</v>
      </c>
      <c r="G826" s="317" t="str">
        <f t="shared" si="44"/>
        <v>款</v>
      </c>
    </row>
    <row r="827" s="307" customFormat="1" ht="36" customHeight="1" spans="1:7">
      <c r="A827" s="198" t="s">
        <v>1628</v>
      </c>
      <c r="B827" s="221" t="s">
        <v>249</v>
      </c>
      <c r="C827" s="332">
        <v>855</v>
      </c>
      <c r="D827" s="330">
        <v>1218</v>
      </c>
      <c r="E827" s="328" t="str">
        <f t="shared" si="42"/>
        <v/>
      </c>
      <c r="F827" s="329" t="str">
        <f t="shared" si="43"/>
        <v>是</v>
      </c>
      <c r="G827" s="317" t="str">
        <f t="shared" si="44"/>
        <v>项</v>
      </c>
    </row>
    <row r="828" s="307" customFormat="1" ht="36" customHeight="1" spans="1:7">
      <c r="A828" s="198" t="s">
        <v>1629</v>
      </c>
      <c r="B828" s="221" t="s">
        <v>251</v>
      </c>
      <c r="C828" s="332">
        <v>600</v>
      </c>
      <c r="D828" s="330">
        <v>800</v>
      </c>
      <c r="E828" s="328" t="str">
        <f t="shared" si="42"/>
        <v/>
      </c>
      <c r="F828" s="329" t="str">
        <f t="shared" si="43"/>
        <v>是</v>
      </c>
      <c r="G828" s="317" t="str">
        <f t="shared" si="44"/>
        <v>项</v>
      </c>
    </row>
    <row r="829" s="307" customFormat="1" ht="36" customHeight="1" spans="1:7">
      <c r="A829" s="198" t="s">
        <v>1630</v>
      </c>
      <c r="B829" s="221" t="s">
        <v>253</v>
      </c>
      <c r="C829" s="330">
        <v>0</v>
      </c>
      <c r="D829" s="330"/>
      <c r="E829" s="328" t="str">
        <f t="shared" si="42"/>
        <v/>
      </c>
      <c r="F829" s="329" t="str">
        <f t="shared" si="43"/>
        <v>否</v>
      </c>
      <c r="G829" s="317" t="str">
        <f t="shared" si="44"/>
        <v>项</v>
      </c>
    </row>
    <row r="830" s="307" customFormat="1" ht="36" customHeight="1" spans="1:7">
      <c r="A830" s="198" t="s">
        <v>1631</v>
      </c>
      <c r="B830" s="221" t="s">
        <v>1632</v>
      </c>
      <c r="C830" s="330"/>
      <c r="D830" s="330"/>
      <c r="E830" s="328" t="str">
        <f t="shared" si="42"/>
        <v/>
      </c>
      <c r="F830" s="329" t="str">
        <f t="shared" si="43"/>
        <v>否</v>
      </c>
      <c r="G830" s="317" t="str">
        <f t="shared" si="44"/>
        <v>项</v>
      </c>
    </row>
    <row r="831" s="307" customFormat="1" ht="36" customHeight="1" spans="1:7">
      <c r="A831" s="198" t="s">
        <v>1633</v>
      </c>
      <c r="B831" s="221" t="s">
        <v>1634</v>
      </c>
      <c r="C831" s="330"/>
      <c r="D831" s="330"/>
      <c r="E831" s="328" t="str">
        <f t="shared" si="42"/>
        <v/>
      </c>
      <c r="F831" s="329" t="str">
        <f t="shared" si="43"/>
        <v>否</v>
      </c>
      <c r="G831" s="317" t="str">
        <f t="shared" si="44"/>
        <v>项</v>
      </c>
    </row>
    <row r="832" s="307" customFormat="1" ht="36" customHeight="1" spans="1:7">
      <c r="A832" s="198" t="s">
        <v>1635</v>
      </c>
      <c r="B832" s="221" t="s">
        <v>1636</v>
      </c>
      <c r="C832" s="330"/>
      <c r="D832" s="330"/>
      <c r="E832" s="328" t="str">
        <f t="shared" si="42"/>
        <v/>
      </c>
      <c r="F832" s="329" t="str">
        <f t="shared" si="43"/>
        <v>否</v>
      </c>
      <c r="G832" s="317" t="str">
        <f t="shared" si="44"/>
        <v>项</v>
      </c>
    </row>
    <row r="833" s="307" customFormat="1" ht="36" customHeight="1" spans="1:7">
      <c r="A833" s="198" t="s">
        <v>1637</v>
      </c>
      <c r="B833" s="221" t="s">
        <v>1638</v>
      </c>
      <c r="C833" s="330"/>
      <c r="D833" s="330"/>
      <c r="E833" s="328" t="str">
        <f t="shared" si="42"/>
        <v/>
      </c>
      <c r="F833" s="329" t="str">
        <f t="shared" si="43"/>
        <v>否</v>
      </c>
      <c r="G833" s="317" t="str">
        <f t="shared" si="44"/>
        <v>项</v>
      </c>
    </row>
    <row r="834" s="307" customFormat="1" ht="36" customHeight="1" spans="1:7">
      <c r="A834" s="198" t="s">
        <v>1639</v>
      </c>
      <c r="B834" s="221" t="s">
        <v>1640</v>
      </c>
      <c r="C834" s="330"/>
      <c r="D834" s="330"/>
      <c r="E834" s="328" t="str">
        <f t="shared" si="42"/>
        <v/>
      </c>
      <c r="F834" s="329" t="str">
        <f t="shared" si="43"/>
        <v>否</v>
      </c>
      <c r="G834" s="317" t="str">
        <f t="shared" si="44"/>
        <v>项</v>
      </c>
    </row>
    <row r="835" s="307" customFormat="1" ht="36" customHeight="1" spans="1:7">
      <c r="A835" s="198" t="s">
        <v>1641</v>
      </c>
      <c r="B835" s="221" t="s">
        <v>1642</v>
      </c>
      <c r="C835" s="330"/>
      <c r="D835" s="330"/>
      <c r="E835" s="328" t="str">
        <f t="shared" si="42"/>
        <v/>
      </c>
      <c r="F835" s="329" t="str">
        <f t="shared" si="43"/>
        <v>否</v>
      </c>
      <c r="G835" s="317" t="str">
        <f t="shared" si="44"/>
        <v>项</v>
      </c>
    </row>
    <row r="836" s="307" customFormat="1" ht="36" customHeight="1" spans="1:7">
      <c r="A836" s="198" t="s">
        <v>1643</v>
      </c>
      <c r="B836" s="221" t="s">
        <v>1644</v>
      </c>
      <c r="C836" s="330"/>
      <c r="D836" s="330"/>
      <c r="E836" s="328" t="str">
        <f t="shared" si="42"/>
        <v/>
      </c>
      <c r="F836" s="329" t="str">
        <f t="shared" si="43"/>
        <v>否</v>
      </c>
      <c r="G836" s="317" t="str">
        <f t="shared" si="44"/>
        <v>项</v>
      </c>
    </row>
    <row r="837" ht="36" customHeight="1" spans="1:7">
      <c r="A837" s="198" t="s">
        <v>1645</v>
      </c>
      <c r="B837" s="221" t="s">
        <v>1646</v>
      </c>
      <c r="C837" s="330">
        <f>C838</f>
        <v>4</v>
      </c>
      <c r="D837" s="330">
        <f>D838</f>
        <v>16</v>
      </c>
      <c r="E837" s="328" t="str">
        <f t="shared" si="42"/>
        <v/>
      </c>
      <c r="F837" s="329" t="str">
        <f t="shared" si="43"/>
        <v>是</v>
      </c>
      <c r="G837" s="317" t="str">
        <f t="shared" si="44"/>
        <v>款</v>
      </c>
    </row>
    <row r="838" s="307" customFormat="1" ht="36" customHeight="1" spans="1:7">
      <c r="A838" s="209">
        <v>2120201</v>
      </c>
      <c r="B838" s="347" t="s">
        <v>1647</v>
      </c>
      <c r="C838" s="332">
        <v>4</v>
      </c>
      <c r="D838" s="330">
        <v>16</v>
      </c>
      <c r="E838" s="328" t="str">
        <f t="shared" si="42"/>
        <v/>
      </c>
      <c r="F838" s="329" t="str">
        <f t="shared" si="43"/>
        <v>是</v>
      </c>
      <c r="G838" s="317" t="str">
        <f t="shared" si="44"/>
        <v>项</v>
      </c>
    </row>
    <row r="839" ht="36" customHeight="1" spans="1:7">
      <c r="A839" s="198" t="s">
        <v>1648</v>
      </c>
      <c r="B839" s="221" t="s">
        <v>1649</v>
      </c>
      <c r="C839" s="330">
        <f>SUM(C840:C841)</f>
        <v>14824</v>
      </c>
      <c r="D839" s="330">
        <f>SUM(D840:D841)</f>
        <v>16253</v>
      </c>
      <c r="E839" s="328">
        <f t="shared" si="42"/>
        <v>0.096</v>
      </c>
      <c r="F839" s="329" t="str">
        <f t="shared" si="43"/>
        <v>是</v>
      </c>
      <c r="G839" s="317" t="str">
        <f t="shared" si="44"/>
        <v>款</v>
      </c>
    </row>
    <row r="840" s="307" customFormat="1" ht="36" customHeight="1" spans="1:7">
      <c r="A840" s="198" t="s">
        <v>1650</v>
      </c>
      <c r="B840" s="221" t="s">
        <v>1651</v>
      </c>
      <c r="C840" s="332">
        <v>14830</v>
      </c>
      <c r="D840" s="330">
        <v>16237</v>
      </c>
      <c r="E840" s="328">
        <f t="shared" si="42"/>
        <v>0.095</v>
      </c>
      <c r="F840" s="329" t="str">
        <f t="shared" si="43"/>
        <v>是</v>
      </c>
      <c r="G840" s="317" t="str">
        <f t="shared" si="44"/>
        <v>项</v>
      </c>
    </row>
    <row r="841" s="307" customFormat="1" ht="36" customHeight="1" spans="1:7">
      <c r="A841" s="198" t="s">
        <v>1652</v>
      </c>
      <c r="B841" s="221" t="s">
        <v>1653</v>
      </c>
      <c r="C841" s="332">
        <v>-6</v>
      </c>
      <c r="D841" s="330">
        <v>16</v>
      </c>
      <c r="E841" s="328" t="str">
        <f t="shared" si="42"/>
        <v/>
      </c>
      <c r="F841" s="329" t="str">
        <f t="shared" si="43"/>
        <v>是</v>
      </c>
      <c r="G841" s="317" t="str">
        <f t="shared" si="44"/>
        <v>项</v>
      </c>
    </row>
    <row r="842" ht="36" customHeight="1" spans="1:7">
      <c r="A842" s="198" t="s">
        <v>1654</v>
      </c>
      <c r="B842" s="221" t="s">
        <v>1655</v>
      </c>
      <c r="C842" s="330">
        <f t="shared" ref="C842:C846" si="45">C843</f>
        <v>520</v>
      </c>
      <c r="D842" s="330">
        <f t="shared" ref="D842:D846" si="46">D843</f>
        <v>530</v>
      </c>
      <c r="E842" s="328">
        <f t="shared" si="42"/>
        <v>0.019</v>
      </c>
      <c r="F842" s="329" t="str">
        <f t="shared" si="43"/>
        <v>是</v>
      </c>
      <c r="G842" s="317" t="str">
        <f t="shared" si="44"/>
        <v>款</v>
      </c>
    </row>
    <row r="843" s="307" customFormat="1" ht="36" customHeight="1" spans="1:7">
      <c r="A843" s="209">
        <v>2120501</v>
      </c>
      <c r="B843" s="347" t="s">
        <v>1656</v>
      </c>
      <c r="C843" s="332">
        <v>520</v>
      </c>
      <c r="D843" s="330">
        <v>530</v>
      </c>
      <c r="E843" s="328">
        <f t="shared" ref="E843:E906" si="47">IF(C843&lt;&gt;0,IF((D843/C843-1)&lt;-30%,"",IF((D843/C843-1)&gt;30%,"",D843/C843-1)),"")</f>
        <v>0.019</v>
      </c>
      <c r="F843" s="329" t="str">
        <f t="shared" si="43"/>
        <v>是</v>
      </c>
      <c r="G843" s="317" t="str">
        <f t="shared" si="44"/>
        <v>项</v>
      </c>
    </row>
    <row r="844" ht="36" customHeight="1" spans="1:7">
      <c r="A844" s="198" t="s">
        <v>1657</v>
      </c>
      <c r="B844" s="221" t="s">
        <v>1658</v>
      </c>
      <c r="C844" s="330">
        <f t="shared" si="45"/>
        <v>0</v>
      </c>
      <c r="D844" s="330">
        <f t="shared" si="46"/>
        <v>0</v>
      </c>
      <c r="E844" s="328" t="str">
        <f t="shared" si="47"/>
        <v/>
      </c>
      <c r="F844" s="329" t="str">
        <f t="shared" si="43"/>
        <v>否</v>
      </c>
      <c r="G844" s="317" t="str">
        <f t="shared" si="44"/>
        <v>款</v>
      </c>
    </row>
    <row r="845" s="307" customFormat="1" ht="36" customHeight="1" spans="1:7">
      <c r="A845" s="209">
        <v>2120601</v>
      </c>
      <c r="B845" s="347" t="s">
        <v>1659</v>
      </c>
      <c r="C845" s="330"/>
      <c r="D845" s="330"/>
      <c r="E845" s="328" t="str">
        <f t="shared" si="47"/>
        <v/>
      </c>
      <c r="F845" s="329" t="str">
        <f t="shared" si="43"/>
        <v>否</v>
      </c>
      <c r="G845" s="317" t="str">
        <f t="shared" si="44"/>
        <v>项</v>
      </c>
    </row>
    <row r="846" ht="36" customHeight="1" spans="1:7">
      <c r="A846" s="198" t="s">
        <v>1660</v>
      </c>
      <c r="B846" s="221" t="s">
        <v>1661</v>
      </c>
      <c r="C846" s="330">
        <f t="shared" si="45"/>
        <v>459</v>
      </c>
      <c r="D846" s="330">
        <f t="shared" si="46"/>
        <v>463</v>
      </c>
      <c r="E846" s="328">
        <f t="shared" si="47"/>
        <v>0.009</v>
      </c>
      <c r="F846" s="329" t="str">
        <f t="shared" si="43"/>
        <v>是</v>
      </c>
      <c r="G846" s="317" t="str">
        <f t="shared" si="44"/>
        <v>款</v>
      </c>
    </row>
    <row r="847" s="307" customFormat="1" ht="36" customHeight="1" spans="1:7">
      <c r="A847" s="209">
        <v>2129999</v>
      </c>
      <c r="B847" s="347" t="s">
        <v>1662</v>
      </c>
      <c r="C847" s="332">
        <v>459</v>
      </c>
      <c r="D847" s="330">
        <v>463</v>
      </c>
      <c r="E847" s="328">
        <f t="shared" si="47"/>
        <v>0.009</v>
      </c>
      <c r="F847" s="329" t="str">
        <f t="shared" si="43"/>
        <v>是</v>
      </c>
      <c r="G847" s="317" t="str">
        <f t="shared" si="44"/>
        <v>项</v>
      </c>
    </row>
    <row r="848" ht="36" customHeight="1" spans="1:7">
      <c r="A848" s="357" t="s">
        <v>197</v>
      </c>
      <c r="B848" s="258" t="s">
        <v>198</v>
      </c>
      <c r="C848" s="239">
        <f>SUM(C849,C875,C901,C929,C940,C947,C954,C957)</f>
        <v>55129</v>
      </c>
      <c r="D848" s="239">
        <f>SUM(D849,D875,D901,D929,D940,D947,D954,D957)</f>
        <v>38112</v>
      </c>
      <c r="E848" s="328" t="str">
        <f t="shared" si="47"/>
        <v/>
      </c>
      <c r="F848" s="329" t="str">
        <f t="shared" si="43"/>
        <v>是</v>
      </c>
      <c r="G848" s="317" t="str">
        <f t="shared" si="44"/>
        <v>类</v>
      </c>
    </row>
    <row r="849" ht="36" customHeight="1" spans="1:7">
      <c r="A849" s="358" t="s">
        <v>1663</v>
      </c>
      <c r="B849" s="221" t="s">
        <v>1664</v>
      </c>
      <c r="C849" s="330">
        <f>SUM(C850:C874)</f>
        <v>14091</v>
      </c>
      <c r="D849" s="330">
        <f>SUM(D850:D874)</f>
        <v>11312</v>
      </c>
      <c r="E849" s="328">
        <f t="shared" si="47"/>
        <v>-0.197</v>
      </c>
      <c r="F849" s="329" t="str">
        <f t="shared" si="43"/>
        <v>是</v>
      </c>
      <c r="G849" s="317" t="str">
        <f t="shared" si="44"/>
        <v>款</v>
      </c>
    </row>
    <row r="850" s="307" customFormat="1" ht="36" customHeight="1" spans="1:7">
      <c r="A850" s="358" t="s">
        <v>1665</v>
      </c>
      <c r="B850" s="221" t="s">
        <v>249</v>
      </c>
      <c r="C850" s="332">
        <v>371</v>
      </c>
      <c r="D850" s="330">
        <v>429</v>
      </c>
      <c r="E850" s="328">
        <f t="shared" si="47"/>
        <v>0.156</v>
      </c>
      <c r="F850" s="329" t="str">
        <f t="shared" ref="F850:F898" si="48">IF(LEN(A850)=3,"是",IF(B850&lt;&gt;"",IF(SUM(C850:D850)&lt;&gt;0,"是","否"),"是"))</f>
        <v>是</v>
      </c>
      <c r="G850" s="317" t="str">
        <f t="shared" ref="G850:G898" si="49">IF(LEN(A850)=3,"类",IF(LEN(A850)=5,"款","项"))</f>
        <v>项</v>
      </c>
    </row>
    <row r="851" s="307" customFormat="1" ht="36" customHeight="1" spans="1:7">
      <c r="A851" s="358" t="s">
        <v>1666</v>
      </c>
      <c r="B851" s="221" t="s">
        <v>251</v>
      </c>
      <c r="C851" s="332">
        <v>-31</v>
      </c>
      <c r="D851" s="330">
        <v>20</v>
      </c>
      <c r="E851" s="328" t="str">
        <f t="shared" si="47"/>
        <v/>
      </c>
      <c r="F851" s="329" t="str">
        <f t="shared" si="48"/>
        <v>是</v>
      </c>
      <c r="G851" s="317" t="str">
        <f t="shared" si="49"/>
        <v>项</v>
      </c>
    </row>
    <row r="852" s="307" customFormat="1" ht="36" customHeight="1" spans="1:7">
      <c r="A852" s="358" t="s">
        <v>1667</v>
      </c>
      <c r="B852" s="221" t="s">
        <v>253</v>
      </c>
      <c r="C852" s="332"/>
      <c r="D852" s="330"/>
      <c r="E852" s="328" t="str">
        <f t="shared" si="47"/>
        <v/>
      </c>
      <c r="F852" s="329" t="str">
        <f t="shared" si="48"/>
        <v>否</v>
      </c>
      <c r="G852" s="317" t="str">
        <f t="shared" si="49"/>
        <v>项</v>
      </c>
    </row>
    <row r="853" s="307" customFormat="1" ht="36" customHeight="1" spans="1:7">
      <c r="A853" s="358" t="s">
        <v>1668</v>
      </c>
      <c r="B853" s="221" t="s">
        <v>267</v>
      </c>
      <c r="C853" s="332">
        <v>1806</v>
      </c>
      <c r="D853" s="330">
        <v>3115</v>
      </c>
      <c r="E853" s="328" t="str">
        <f t="shared" si="47"/>
        <v/>
      </c>
      <c r="F853" s="329" t="str">
        <f t="shared" si="48"/>
        <v>是</v>
      </c>
      <c r="G853" s="317" t="str">
        <f t="shared" si="49"/>
        <v>项</v>
      </c>
    </row>
    <row r="854" s="307" customFormat="1" ht="36" customHeight="1" spans="1:7">
      <c r="A854" s="358" t="s">
        <v>1669</v>
      </c>
      <c r="B854" s="221" t="s">
        <v>1670</v>
      </c>
      <c r="C854" s="332"/>
      <c r="D854" s="330"/>
      <c r="E854" s="328" t="str">
        <f t="shared" si="47"/>
        <v/>
      </c>
      <c r="F854" s="329" t="str">
        <f t="shared" si="48"/>
        <v>否</v>
      </c>
      <c r="G854" s="317" t="str">
        <f t="shared" si="49"/>
        <v>项</v>
      </c>
    </row>
    <row r="855" s="307" customFormat="1" ht="36" customHeight="1" spans="1:7">
      <c r="A855" s="358" t="s">
        <v>1671</v>
      </c>
      <c r="B855" s="221" t="s">
        <v>1672</v>
      </c>
      <c r="C855" s="332">
        <v>340</v>
      </c>
      <c r="D855" s="330">
        <v>411</v>
      </c>
      <c r="E855" s="328">
        <f t="shared" si="47"/>
        <v>0.209</v>
      </c>
      <c r="F855" s="329" t="str">
        <f t="shared" si="48"/>
        <v>是</v>
      </c>
      <c r="G855" s="317" t="str">
        <f t="shared" si="49"/>
        <v>项</v>
      </c>
    </row>
    <row r="856" s="307" customFormat="1" ht="36" customHeight="1" spans="1:7">
      <c r="A856" s="358" t="s">
        <v>1673</v>
      </c>
      <c r="B856" s="221" t="s">
        <v>1674</v>
      </c>
      <c r="C856" s="332">
        <v>52</v>
      </c>
      <c r="D856" s="330">
        <v>246</v>
      </c>
      <c r="E856" s="328" t="str">
        <f t="shared" si="47"/>
        <v/>
      </c>
      <c r="F856" s="329" t="str">
        <f t="shared" si="48"/>
        <v>是</v>
      </c>
      <c r="G856" s="317" t="str">
        <f t="shared" si="49"/>
        <v>项</v>
      </c>
    </row>
    <row r="857" s="307" customFormat="1" ht="36" customHeight="1" spans="1:7">
      <c r="A857" s="358" t="s">
        <v>1675</v>
      </c>
      <c r="B857" s="221" t="s">
        <v>1676</v>
      </c>
      <c r="C857" s="332">
        <v>-3</v>
      </c>
      <c r="D857" s="330">
        <v>50</v>
      </c>
      <c r="E857" s="328" t="str">
        <f t="shared" si="47"/>
        <v/>
      </c>
      <c r="F857" s="329" t="str">
        <f t="shared" si="48"/>
        <v>是</v>
      </c>
      <c r="G857" s="317" t="str">
        <f t="shared" si="49"/>
        <v>项</v>
      </c>
    </row>
    <row r="858" s="307" customFormat="1" ht="36" customHeight="1" spans="1:7">
      <c r="A858" s="358" t="s">
        <v>1677</v>
      </c>
      <c r="B858" s="221" t="s">
        <v>1678</v>
      </c>
      <c r="C858" s="332"/>
      <c r="D858" s="330">
        <v>2</v>
      </c>
      <c r="E858" s="328" t="str">
        <f t="shared" si="47"/>
        <v/>
      </c>
      <c r="F858" s="329" t="str">
        <f t="shared" si="48"/>
        <v>是</v>
      </c>
      <c r="G858" s="317" t="str">
        <f t="shared" si="49"/>
        <v>项</v>
      </c>
    </row>
    <row r="859" s="307" customFormat="1" ht="36" customHeight="1" spans="1:7">
      <c r="A859" s="358" t="s">
        <v>1679</v>
      </c>
      <c r="B859" s="221" t="s">
        <v>1680</v>
      </c>
      <c r="C859" s="332"/>
      <c r="D859" s="330">
        <v>7</v>
      </c>
      <c r="E859" s="328" t="str">
        <f t="shared" si="47"/>
        <v/>
      </c>
      <c r="F859" s="329" t="str">
        <f t="shared" si="48"/>
        <v>是</v>
      </c>
      <c r="G859" s="317" t="str">
        <f t="shared" si="49"/>
        <v>项</v>
      </c>
    </row>
    <row r="860" s="307" customFormat="1" ht="36" customHeight="1" spans="1:7">
      <c r="A860" s="358" t="s">
        <v>1681</v>
      </c>
      <c r="B860" s="221" t="s">
        <v>1682</v>
      </c>
      <c r="C860" s="332"/>
      <c r="D860" s="330"/>
      <c r="E860" s="328" t="str">
        <f t="shared" si="47"/>
        <v/>
      </c>
      <c r="F860" s="329" t="str">
        <f t="shared" si="48"/>
        <v>否</v>
      </c>
      <c r="G860" s="317" t="str">
        <f t="shared" si="49"/>
        <v>项</v>
      </c>
    </row>
    <row r="861" s="307" customFormat="1" ht="36" customHeight="1" spans="1:7">
      <c r="A861" s="358" t="s">
        <v>1683</v>
      </c>
      <c r="B861" s="221" t="s">
        <v>1684</v>
      </c>
      <c r="C861" s="332"/>
      <c r="D861" s="330"/>
      <c r="E861" s="328" t="str">
        <f t="shared" si="47"/>
        <v/>
      </c>
      <c r="F861" s="329" t="str">
        <f t="shared" si="48"/>
        <v>否</v>
      </c>
      <c r="G861" s="317" t="str">
        <f t="shared" si="49"/>
        <v>项</v>
      </c>
    </row>
    <row r="862" s="307" customFormat="1" ht="36" customHeight="1" spans="1:7">
      <c r="A862" s="358" t="s">
        <v>1685</v>
      </c>
      <c r="B862" s="221" t="s">
        <v>1686</v>
      </c>
      <c r="C862" s="332"/>
      <c r="D862" s="330"/>
      <c r="E862" s="328" t="str">
        <f t="shared" si="47"/>
        <v/>
      </c>
      <c r="F862" s="329" t="str">
        <f t="shared" si="48"/>
        <v>否</v>
      </c>
      <c r="G862" s="317" t="str">
        <f t="shared" si="49"/>
        <v>项</v>
      </c>
    </row>
    <row r="863" s="307" customFormat="1" ht="36" customHeight="1" spans="1:7">
      <c r="A863" s="358" t="s">
        <v>1687</v>
      </c>
      <c r="B863" s="221" t="s">
        <v>3273</v>
      </c>
      <c r="C863" s="332">
        <v>1332</v>
      </c>
      <c r="D863" s="330">
        <v>1325</v>
      </c>
      <c r="E863" s="328">
        <f t="shared" si="47"/>
        <v>-0.005</v>
      </c>
      <c r="F863" s="329" t="str">
        <f t="shared" si="48"/>
        <v>是</v>
      </c>
      <c r="G863" s="317" t="str">
        <f t="shared" si="49"/>
        <v>项</v>
      </c>
    </row>
    <row r="864" s="307" customFormat="1" ht="36" customHeight="1" spans="1:7">
      <c r="A864" s="358" t="s">
        <v>1689</v>
      </c>
      <c r="B864" s="221" t="s">
        <v>1690</v>
      </c>
      <c r="C864" s="332">
        <v>60</v>
      </c>
      <c r="D864" s="330">
        <v>80</v>
      </c>
      <c r="E864" s="328" t="str">
        <f t="shared" si="47"/>
        <v/>
      </c>
      <c r="F864" s="329" t="str">
        <f t="shared" si="48"/>
        <v>是</v>
      </c>
      <c r="G864" s="317" t="str">
        <f t="shared" si="49"/>
        <v>项</v>
      </c>
    </row>
    <row r="865" s="307" customFormat="1" ht="36" customHeight="1" spans="1:7">
      <c r="A865" s="358" t="s">
        <v>1691</v>
      </c>
      <c r="B865" s="221" t="s">
        <v>3274</v>
      </c>
      <c r="C865" s="332">
        <v>329</v>
      </c>
      <c r="D865" s="330">
        <v>707</v>
      </c>
      <c r="E865" s="328" t="str">
        <f t="shared" si="47"/>
        <v/>
      </c>
      <c r="F865" s="329" t="str">
        <f t="shared" si="48"/>
        <v>是</v>
      </c>
      <c r="G865" s="317" t="str">
        <f t="shared" si="49"/>
        <v>项</v>
      </c>
    </row>
    <row r="866" s="307" customFormat="1" ht="36" customHeight="1" spans="1:7">
      <c r="A866" s="358" t="s">
        <v>1693</v>
      </c>
      <c r="B866" s="221" t="s">
        <v>1694</v>
      </c>
      <c r="C866" s="332"/>
      <c r="D866" s="330"/>
      <c r="E866" s="328" t="str">
        <f t="shared" si="47"/>
        <v/>
      </c>
      <c r="F866" s="329" t="str">
        <f t="shared" si="48"/>
        <v>否</v>
      </c>
      <c r="G866" s="317" t="str">
        <f t="shared" si="49"/>
        <v>项</v>
      </c>
    </row>
    <row r="867" s="307" customFormat="1" ht="36" customHeight="1" spans="1:7">
      <c r="A867" s="358" t="s">
        <v>1695</v>
      </c>
      <c r="B867" s="221" t="s">
        <v>1696</v>
      </c>
      <c r="C867" s="332">
        <v>-2</v>
      </c>
      <c r="D867" s="330">
        <v>20</v>
      </c>
      <c r="E867" s="328" t="str">
        <f t="shared" si="47"/>
        <v/>
      </c>
      <c r="F867" s="329" t="str">
        <f t="shared" si="48"/>
        <v>是</v>
      </c>
      <c r="G867" s="317" t="str">
        <f t="shared" si="49"/>
        <v>项</v>
      </c>
    </row>
    <row r="868" s="307" customFormat="1" ht="36" customHeight="1" spans="1:7">
      <c r="A868" s="358" t="s">
        <v>1697</v>
      </c>
      <c r="B868" s="221" t="s">
        <v>1698</v>
      </c>
      <c r="C868" s="332">
        <v>-89</v>
      </c>
      <c r="D868" s="330">
        <v>66</v>
      </c>
      <c r="E868" s="328" t="str">
        <f t="shared" si="47"/>
        <v/>
      </c>
      <c r="F868" s="329" t="str">
        <f t="shared" si="48"/>
        <v>是</v>
      </c>
      <c r="G868" s="317" t="str">
        <f t="shared" si="49"/>
        <v>项</v>
      </c>
    </row>
    <row r="869" s="307" customFormat="1" ht="36" customHeight="1" spans="1:7">
      <c r="A869" s="358" t="s">
        <v>1699</v>
      </c>
      <c r="B869" s="221" t="s">
        <v>1700</v>
      </c>
      <c r="C869" s="332">
        <v>386</v>
      </c>
      <c r="D869" s="330">
        <v>1127</v>
      </c>
      <c r="E869" s="328" t="str">
        <f t="shared" si="47"/>
        <v/>
      </c>
      <c r="F869" s="329" t="str">
        <f t="shared" si="48"/>
        <v>是</v>
      </c>
      <c r="G869" s="317" t="str">
        <f t="shared" si="49"/>
        <v>项</v>
      </c>
    </row>
    <row r="870" s="307" customFormat="1" ht="36" customHeight="1" spans="1:7">
      <c r="A870" s="358" t="s">
        <v>1701</v>
      </c>
      <c r="B870" s="221" t="s">
        <v>1702</v>
      </c>
      <c r="C870" s="332"/>
      <c r="D870" s="330"/>
      <c r="E870" s="328" t="str">
        <f t="shared" si="47"/>
        <v/>
      </c>
      <c r="F870" s="329" t="str">
        <f t="shared" si="48"/>
        <v>否</v>
      </c>
      <c r="G870" s="317" t="str">
        <f t="shared" si="49"/>
        <v>项</v>
      </c>
    </row>
    <row r="871" s="307" customFormat="1" ht="36" customHeight="1" spans="1:7">
      <c r="A871" s="358" t="s">
        <v>1703</v>
      </c>
      <c r="B871" s="176" t="s">
        <v>3275</v>
      </c>
      <c r="C871" s="332">
        <v>-1</v>
      </c>
      <c r="D871" s="330">
        <v>26</v>
      </c>
      <c r="E871" s="328" t="str">
        <f t="shared" si="47"/>
        <v/>
      </c>
      <c r="F871" s="329" t="str">
        <f t="shared" si="48"/>
        <v>是</v>
      </c>
      <c r="G871" s="317" t="str">
        <f t="shared" si="49"/>
        <v>项</v>
      </c>
    </row>
    <row r="872" s="307" customFormat="1" ht="36" customHeight="1" spans="1:7">
      <c r="A872" s="358" t="s">
        <v>1705</v>
      </c>
      <c r="B872" s="221" t="s">
        <v>1706</v>
      </c>
      <c r="C872" s="332">
        <v>3</v>
      </c>
      <c r="D872" s="330">
        <v>9</v>
      </c>
      <c r="E872" s="328" t="str">
        <f t="shared" si="47"/>
        <v/>
      </c>
      <c r="F872" s="329" t="str">
        <f t="shared" si="48"/>
        <v>是</v>
      </c>
      <c r="G872" s="317" t="str">
        <f t="shared" si="49"/>
        <v>项</v>
      </c>
    </row>
    <row r="873" s="307" customFormat="1" ht="36" customHeight="1" spans="1:7">
      <c r="A873" s="358" t="s">
        <v>1707</v>
      </c>
      <c r="B873" s="221" t="s">
        <v>1708</v>
      </c>
      <c r="C873" s="332">
        <v>9607</v>
      </c>
      <c r="D873" s="330">
        <v>3658</v>
      </c>
      <c r="E873" s="328" t="str">
        <f t="shared" si="47"/>
        <v/>
      </c>
      <c r="F873" s="329" t="str">
        <f t="shared" si="48"/>
        <v>是</v>
      </c>
      <c r="G873" s="317" t="str">
        <f t="shared" si="49"/>
        <v>项</v>
      </c>
    </row>
    <row r="874" s="307" customFormat="1" ht="36" customHeight="1" spans="1:7">
      <c r="A874" s="358" t="s">
        <v>1709</v>
      </c>
      <c r="B874" s="221" t="s">
        <v>1710</v>
      </c>
      <c r="C874" s="332">
        <v>-69</v>
      </c>
      <c r="D874" s="330">
        <v>14</v>
      </c>
      <c r="E874" s="328" t="str">
        <f t="shared" si="47"/>
        <v/>
      </c>
      <c r="F874" s="329" t="str">
        <f t="shared" si="48"/>
        <v>是</v>
      </c>
      <c r="G874" s="317" t="str">
        <f t="shared" si="49"/>
        <v>项</v>
      </c>
    </row>
    <row r="875" ht="36" customHeight="1" spans="1:7">
      <c r="A875" s="358" t="s">
        <v>1711</v>
      </c>
      <c r="B875" s="221" t="s">
        <v>1712</v>
      </c>
      <c r="C875" s="330">
        <f>SUM(C876:C900)</f>
        <v>4219</v>
      </c>
      <c r="D875" s="330">
        <f>SUM(D876:D900)</f>
        <v>5059</v>
      </c>
      <c r="E875" s="328">
        <f t="shared" si="47"/>
        <v>0.199</v>
      </c>
      <c r="F875" s="329" t="str">
        <f t="shared" si="48"/>
        <v>是</v>
      </c>
      <c r="G875" s="317" t="str">
        <f t="shared" si="49"/>
        <v>款</v>
      </c>
    </row>
    <row r="876" s="307" customFormat="1" ht="36" customHeight="1" spans="1:7">
      <c r="A876" s="358" t="s">
        <v>1713</v>
      </c>
      <c r="B876" s="221" t="s">
        <v>249</v>
      </c>
      <c r="C876" s="332">
        <v>709</v>
      </c>
      <c r="D876" s="330">
        <v>1027</v>
      </c>
      <c r="E876" s="328" t="str">
        <f t="shared" si="47"/>
        <v/>
      </c>
      <c r="F876" s="329" t="str">
        <f t="shared" si="48"/>
        <v>是</v>
      </c>
      <c r="G876" s="317" t="str">
        <f t="shared" si="49"/>
        <v>项</v>
      </c>
    </row>
    <row r="877" s="307" customFormat="1" ht="36" customHeight="1" spans="1:7">
      <c r="A877" s="358" t="s">
        <v>1714</v>
      </c>
      <c r="B877" s="221" t="s">
        <v>251</v>
      </c>
      <c r="C877" s="332"/>
      <c r="D877" s="330"/>
      <c r="E877" s="328" t="str">
        <f t="shared" si="47"/>
        <v/>
      </c>
      <c r="F877" s="329" t="str">
        <f t="shared" si="48"/>
        <v>否</v>
      </c>
      <c r="G877" s="317" t="str">
        <f t="shared" si="49"/>
        <v>项</v>
      </c>
    </row>
    <row r="878" s="307" customFormat="1" ht="36" customHeight="1" spans="1:7">
      <c r="A878" s="358" t="s">
        <v>1715</v>
      </c>
      <c r="B878" s="221" t="s">
        <v>253</v>
      </c>
      <c r="C878" s="332"/>
      <c r="D878" s="330"/>
      <c r="E878" s="328" t="str">
        <f t="shared" si="47"/>
        <v/>
      </c>
      <c r="F878" s="329" t="str">
        <f t="shared" si="48"/>
        <v>否</v>
      </c>
      <c r="G878" s="317" t="str">
        <f t="shared" si="49"/>
        <v>项</v>
      </c>
    </row>
    <row r="879" s="307" customFormat="1" ht="36" customHeight="1" spans="1:7">
      <c r="A879" s="358" t="s">
        <v>1716</v>
      </c>
      <c r="B879" s="221" t="s">
        <v>1717</v>
      </c>
      <c r="C879" s="332">
        <v>1747</v>
      </c>
      <c r="D879" s="330">
        <v>1853</v>
      </c>
      <c r="E879" s="328">
        <f t="shared" si="47"/>
        <v>0.061</v>
      </c>
      <c r="F879" s="329" t="str">
        <f t="shared" si="48"/>
        <v>是</v>
      </c>
      <c r="G879" s="317" t="str">
        <f t="shared" si="49"/>
        <v>项</v>
      </c>
    </row>
    <row r="880" s="307" customFormat="1" ht="36" customHeight="1" spans="1:7">
      <c r="A880" s="358" t="s">
        <v>1718</v>
      </c>
      <c r="B880" s="221" t="s">
        <v>1719</v>
      </c>
      <c r="C880" s="332">
        <v>-220</v>
      </c>
      <c r="D880" s="330">
        <v>50</v>
      </c>
      <c r="E880" s="328" t="str">
        <f t="shared" si="47"/>
        <v/>
      </c>
      <c r="F880" s="329" t="str">
        <f t="shared" si="48"/>
        <v>是</v>
      </c>
      <c r="G880" s="317" t="str">
        <f t="shared" si="49"/>
        <v>项</v>
      </c>
    </row>
    <row r="881" s="307" customFormat="1" ht="36" customHeight="1" spans="1:7">
      <c r="A881" s="358" t="s">
        <v>1720</v>
      </c>
      <c r="B881" s="221" t="s">
        <v>1721</v>
      </c>
      <c r="C881" s="332">
        <v>-6</v>
      </c>
      <c r="D881" s="330">
        <v>6</v>
      </c>
      <c r="E881" s="328" t="str">
        <f t="shared" si="47"/>
        <v/>
      </c>
      <c r="F881" s="329" t="str">
        <f t="shared" si="48"/>
        <v>否</v>
      </c>
      <c r="G881" s="317" t="str">
        <f t="shared" si="49"/>
        <v>项</v>
      </c>
    </row>
    <row r="882" s="307" customFormat="1" ht="36" customHeight="1" spans="1:7">
      <c r="A882" s="358" t="s">
        <v>1722</v>
      </c>
      <c r="B882" s="221" t="s">
        <v>1723</v>
      </c>
      <c r="C882" s="332">
        <v>57</v>
      </c>
      <c r="D882" s="330">
        <v>65</v>
      </c>
      <c r="E882" s="328">
        <f t="shared" si="47"/>
        <v>0.14</v>
      </c>
      <c r="F882" s="329" t="str">
        <f t="shared" si="48"/>
        <v>是</v>
      </c>
      <c r="G882" s="317" t="str">
        <f t="shared" si="49"/>
        <v>项</v>
      </c>
    </row>
    <row r="883" s="307" customFormat="1" ht="36" customHeight="1" spans="1:7">
      <c r="A883" s="358" t="s">
        <v>1724</v>
      </c>
      <c r="B883" s="221" t="s">
        <v>1725</v>
      </c>
      <c r="C883" s="332">
        <v>1698</v>
      </c>
      <c r="D883" s="330">
        <v>1595</v>
      </c>
      <c r="E883" s="328">
        <f t="shared" si="47"/>
        <v>-0.061</v>
      </c>
      <c r="F883" s="329" t="str">
        <f t="shared" si="48"/>
        <v>是</v>
      </c>
      <c r="G883" s="317" t="str">
        <f t="shared" si="49"/>
        <v>项</v>
      </c>
    </row>
    <row r="884" s="307" customFormat="1" ht="36" customHeight="1" spans="1:7">
      <c r="A884" s="358" t="s">
        <v>1726</v>
      </c>
      <c r="B884" s="221" t="s">
        <v>3276</v>
      </c>
      <c r="C884" s="330"/>
      <c r="D884" s="330"/>
      <c r="E884" s="328" t="str">
        <f t="shared" si="47"/>
        <v/>
      </c>
      <c r="F884" s="329" t="str">
        <f t="shared" si="48"/>
        <v>否</v>
      </c>
      <c r="G884" s="317" t="str">
        <f t="shared" si="49"/>
        <v>项</v>
      </c>
    </row>
    <row r="885" s="307" customFormat="1" ht="36" customHeight="1" spans="1:7">
      <c r="A885" s="358" t="s">
        <v>1728</v>
      </c>
      <c r="B885" s="221" t="s">
        <v>1729</v>
      </c>
      <c r="C885" s="330"/>
      <c r="D885" s="330"/>
      <c r="E885" s="328" t="str">
        <f t="shared" si="47"/>
        <v/>
      </c>
      <c r="F885" s="329" t="str">
        <f t="shared" si="48"/>
        <v>否</v>
      </c>
      <c r="G885" s="317" t="str">
        <f t="shared" si="49"/>
        <v>项</v>
      </c>
    </row>
    <row r="886" s="307" customFormat="1" ht="36" customHeight="1" spans="1:7">
      <c r="A886" s="358" t="s">
        <v>1730</v>
      </c>
      <c r="B886" s="221" t="s">
        <v>1731</v>
      </c>
      <c r="C886" s="330"/>
      <c r="D886" s="330"/>
      <c r="E886" s="328" t="str">
        <f t="shared" si="47"/>
        <v/>
      </c>
      <c r="F886" s="329" t="str">
        <f t="shared" si="48"/>
        <v>否</v>
      </c>
      <c r="G886" s="317" t="str">
        <f t="shared" si="49"/>
        <v>项</v>
      </c>
    </row>
    <row r="887" s="307" customFormat="1" ht="36" customHeight="1" spans="1:7">
      <c r="A887" s="358" t="s">
        <v>1732</v>
      </c>
      <c r="B887" s="221" t="s">
        <v>1733</v>
      </c>
      <c r="C887" s="330"/>
      <c r="D887" s="330"/>
      <c r="E887" s="328" t="str">
        <f t="shared" si="47"/>
        <v/>
      </c>
      <c r="F887" s="329" t="str">
        <f t="shared" si="48"/>
        <v>否</v>
      </c>
      <c r="G887" s="317" t="str">
        <f t="shared" si="49"/>
        <v>项</v>
      </c>
    </row>
    <row r="888" s="307" customFormat="1" ht="36" customHeight="1" spans="1:7">
      <c r="A888" s="358" t="s">
        <v>1734</v>
      </c>
      <c r="B888" s="221" t="s">
        <v>1735</v>
      </c>
      <c r="C888" s="330"/>
      <c r="D888" s="330"/>
      <c r="E888" s="328" t="str">
        <f t="shared" si="47"/>
        <v/>
      </c>
      <c r="F888" s="329" t="str">
        <f t="shared" si="48"/>
        <v>否</v>
      </c>
      <c r="G888" s="317" t="str">
        <f t="shared" si="49"/>
        <v>项</v>
      </c>
    </row>
    <row r="889" s="307" customFormat="1" ht="36" customHeight="1" spans="1:7">
      <c r="A889" s="358" t="s">
        <v>1736</v>
      </c>
      <c r="B889" s="221" t="s">
        <v>1737</v>
      </c>
      <c r="C889" s="330"/>
      <c r="D889" s="330"/>
      <c r="E889" s="328" t="str">
        <f t="shared" si="47"/>
        <v/>
      </c>
      <c r="F889" s="329" t="str">
        <f t="shared" si="48"/>
        <v>否</v>
      </c>
      <c r="G889" s="317" t="str">
        <f t="shared" si="49"/>
        <v>项</v>
      </c>
    </row>
    <row r="890" s="307" customFormat="1" ht="36" customHeight="1" spans="1:7">
      <c r="A890" s="358" t="s">
        <v>1738</v>
      </c>
      <c r="B890" s="221" t="s">
        <v>1739</v>
      </c>
      <c r="C890" s="330"/>
      <c r="D890" s="330"/>
      <c r="E890" s="328" t="str">
        <f t="shared" si="47"/>
        <v/>
      </c>
      <c r="F890" s="329" t="str">
        <f t="shared" si="48"/>
        <v>否</v>
      </c>
      <c r="G890" s="317" t="str">
        <f t="shared" si="49"/>
        <v>项</v>
      </c>
    </row>
    <row r="891" s="307" customFormat="1" ht="36" customHeight="1" spans="1:7">
      <c r="A891" s="358" t="s">
        <v>1740</v>
      </c>
      <c r="B891" s="221" t="s">
        <v>1741</v>
      </c>
      <c r="C891" s="330"/>
      <c r="D891" s="330"/>
      <c r="E891" s="328" t="str">
        <f t="shared" si="47"/>
        <v/>
      </c>
      <c r="F891" s="329" t="str">
        <f t="shared" si="48"/>
        <v>否</v>
      </c>
      <c r="G891" s="317" t="str">
        <f t="shared" si="49"/>
        <v>项</v>
      </c>
    </row>
    <row r="892" s="307" customFormat="1" ht="36" customHeight="1" spans="1:7">
      <c r="A892" s="358" t="s">
        <v>1742</v>
      </c>
      <c r="B892" s="221" t="s">
        <v>1743</v>
      </c>
      <c r="C892" s="330"/>
      <c r="D892" s="330"/>
      <c r="E892" s="328" t="str">
        <f t="shared" si="47"/>
        <v/>
      </c>
      <c r="F892" s="329" t="str">
        <f t="shared" si="48"/>
        <v>否</v>
      </c>
      <c r="G892" s="317" t="str">
        <f t="shared" si="49"/>
        <v>项</v>
      </c>
    </row>
    <row r="893" s="307" customFormat="1" ht="36" customHeight="1" spans="1:7">
      <c r="A893" s="358" t="s">
        <v>1744</v>
      </c>
      <c r="B893" s="221" t="s">
        <v>1745</v>
      </c>
      <c r="C893" s="330"/>
      <c r="D893" s="330"/>
      <c r="E893" s="328" t="str">
        <f t="shared" si="47"/>
        <v/>
      </c>
      <c r="F893" s="329" t="str">
        <f t="shared" si="48"/>
        <v>否</v>
      </c>
      <c r="G893" s="317" t="str">
        <f t="shared" si="49"/>
        <v>项</v>
      </c>
    </row>
    <row r="894" s="307" customFormat="1" ht="36" customHeight="1" spans="1:7">
      <c r="A894" s="358" t="s">
        <v>1746</v>
      </c>
      <c r="B894" s="221" t="s">
        <v>3277</v>
      </c>
      <c r="C894" s="330"/>
      <c r="D894" s="330"/>
      <c r="E894" s="328" t="str">
        <f t="shared" si="47"/>
        <v/>
      </c>
      <c r="F894" s="329" t="str">
        <f t="shared" si="48"/>
        <v>否</v>
      </c>
      <c r="G894" s="317" t="str">
        <f t="shared" si="49"/>
        <v>项</v>
      </c>
    </row>
    <row r="895" s="307" customFormat="1" ht="36" customHeight="1" spans="1:7">
      <c r="A895" s="358" t="s">
        <v>1748</v>
      </c>
      <c r="B895" s="221" t="s">
        <v>1749</v>
      </c>
      <c r="C895" s="332">
        <v>-99</v>
      </c>
      <c r="D895" s="330">
        <v>90</v>
      </c>
      <c r="E895" s="328" t="str">
        <f t="shared" si="47"/>
        <v/>
      </c>
      <c r="F895" s="329" t="str">
        <f t="shared" si="48"/>
        <v>是</v>
      </c>
      <c r="G895" s="317" t="str">
        <f t="shared" si="49"/>
        <v>项</v>
      </c>
    </row>
    <row r="896" s="307" customFormat="1" ht="36" customHeight="1" spans="1:7">
      <c r="A896" s="358" t="s">
        <v>1750</v>
      </c>
      <c r="B896" s="221" t="s">
        <v>3278</v>
      </c>
      <c r="C896" s="332"/>
      <c r="D896" s="330"/>
      <c r="E896" s="328" t="str">
        <f t="shared" si="47"/>
        <v/>
      </c>
      <c r="F896" s="329" t="str">
        <f t="shared" si="48"/>
        <v>否</v>
      </c>
      <c r="G896" s="317" t="str">
        <f t="shared" si="49"/>
        <v>项</v>
      </c>
    </row>
    <row r="897" s="307" customFormat="1" ht="36" customHeight="1" spans="1:7">
      <c r="A897" s="358" t="s">
        <v>1752</v>
      </c>
      <c r="B897" s="221" t="s">
        <v>1753</v>
      </c>
      <c r="C897" s="332"/>
      <c r="D897" s="330"/>
      <c r="E897" s="328" t="str">
        <f t="shared" si="47"/>
        <v/>
      </c>
      <c r="F897" s="329" t="str">
        <f t="shared" si="48"/>
        <v>否</v>
      </c>
      <c r="G897" s="317" t="str">
        <f t="shared" si="49"/>
        <v>项</v>
      </c>
    </row>
    <row r="898" s="307" customFormat="1" ht="36" customHeight="1" spans="1:7">
      <c r="A898" s="358" t="s">
        <v>1754</v>
      </c>
      <c r="B898" s="221" t="s">
        <v>1682</v>
      </c>
      <c r="C898" s="332"/>
      <c r="D898" s="330">
        <v>27</v>
      </c>
      <c r="E898" s="328" t="str">
        <f t="shared" si="47"/>
        <v/>
      </c>
      <c r="F898" s="329" t="str">
        <f t="shared" si="48"/>
        <v>是</v>
      </c>
      <c r="G898" s="317" t="str">
        <f t="shared" si="49"/>
        <v>项</v>
      </c>
    </row>
    <row r="899" s="307" customFormat="1" ht="36" customHeight="1" spans="1:7">
      <c r="A899" s="358">
        <v>2130238</v>
      </c>
      <c r="B899" s="221" t="s">
        <v>3279</v>
      </c>
      <c r="C899" s="332">
        <v>279</v>
      </c>
      <c r="D899" s="330">
        <v>282</v>
      </c>
      <c r="E899" s="328">
        <f t="shared" si="47"/>
        <v>0.011</v>
      </c>
      <c r="F899" s="329"/>
      <c r="G899" s="317"/>
    </row>
    <row r="900" s="307" customFormat="1" ht="36" customHeight="1" spans="1:7">
      <c r="A900" s="358" t="s">
        <v>1756</v>
      </c>
      <c r="B900" s="221" t="s">
        <v>1757</v>
      </c>
      <c r="C900" s="332">
        <v>54</v>
      </c>
      <c r="D900" s="330">
        <v>64</v>
      </c>
      <c r="E900" s="328">
        <f t="shared" si="47"/>
        <v>0.185</v>
      </c>
      <c r="F900" s="329" t="str">
        <f t="shared" ref="F900:F914" si="50">IF(LEN(A900)=3,"是",IF(B900&lt;&gt;"",IF(SUM(C900:D900)&lt;&gt;0,"是","否"),"是"))</f>
        <v>是</v>
      </c>
      <c r="G900" s="317" t="str">
        <f t="shared" ref="G900:G914" si="51">IF(LEN(A900)=3,"类",IF(LEN(A900)=5,"款","项"))</f>
        <v>项</v>
      </c>
    </row>
    <row r="901" ht="36" customHeight="1" spans="1:7">
      <c r="A901" s="358" t="s">
        <v>1758</v>
      </c>
      <c r="B901" s="221" t="s">
        <v>1759</v>
      </c>
      <c r="C901" s="330">
        <f>SUM(C902:C928)</f>
        <v>15143</v>
      </c>
      <c r="D901" s="330">
        <f>SUM(D902:D928)</f>
        <v>9214</v>
      </c>
      <c r="E901" s="328" t="str">
        <f t="shared" si="47"/>
        <v/>
      </c>
      <c r="F901" s="329" t="str">
        <f t="shared" si="50"/>
        <v>是</v>
      </c>
      <c r="G901" s="317" t="str">
        <f t="shared" si="51"/>
        <v>款</v>
      </c>
    </row>
    <row r="902" s="307" customFormat="1" ht="36" customHeight="1" spans="1:7">
      <c r="A902" s="358" t="s">
        <v>1760</v>
      </c>
      <c r="B902" s="221" t="s">
        <v>249</v>
      </c>
      <c r="C902" s="332">
        <v>237</v>
      </c>
      <c r="D902" s="330">
        <v>239</v>
      </c>
      <c r="E902" s="328">
        <f t="shared" si="47"/>
        <v>0.008</v>
      </c>
      <c r="F902" s="329" t="str">
        <f t="shared" si="50"/>
        <v>是</v>
      </c>
      <c r="G902" s="317" t="str">
        <f t="shared" si="51"/>
        <v>项</v>
      </c>
    </row>
    <row r="903" s="307" customFormat="1" ht="36" customHeight="1" spans="1:7">
      <c r="A903" s="358" t="s">
        <v>1761</v>
      </c>
      <c r="B903" s="221" t="s">
        <v>251</v>
      </c>
      <c r="C903" s="332"/>
      <c r="D903" s="330"/>
      <c r="E903" s="328" t="str">
        <f t="shared" si="47"/>
        <v/>
      </c>
      <c r="F903" s="329" t="str">
        <f t="shared" si="50"/>
        <v>否</v>
      </c>
      <c r="G903" s="317" t="str">
        <f t="shared" si="51"/>
        <v>项</v>
      </c>
    </row>
    <row r="904" s="307" customFormat="1" ht="36" customHeight="1" spans="1:7">
      <c r="A904" s="358" t="s">
        <v>1762</v>
      </c>
      <c r="B904" s="221" t="s">
        <v>253</v>
      </c>
      <c r="C904" s="332"/>
      <c r="D904" s="330"/>
      <c r="E904" s="328" t="str">
        <f t="shared" si="47"/>
        <v/>
      </c>
      <c r="F904" s="329" t="str">
        <f t="shared" si="50"/>
        <v>否</v>
      </c>
      <c r="G904" s="317" t="str">
        <f t="shared" si="51"/>
        <v>项</v>
      </c>
    </row>
    <row r="905" s="307" customFormat="1" ht="36" customHeight="1" spans="1:7">
      <c r="A905" s="358" t="s">
        <v>1763</v>
      </c>
      <c r="B905" s="221" t="s">
        <v>1764</v>
      </c>
      <c r="C905" s="332"/>
      <c r="D905" s="330"/>
      <c r="E905" s="328" t="str">
        <f t="shared" si="47"/>
        <v/>
      </c>
      <c r="F905" s="329" t="str">
        <f t="shared" si="50"/>
        <v>否</v>
      </c>
      <c r="G905" s="317" t="str">
        <f t="shared" si="51"/>
        <v>项</v>
      </c>
    </row>
    <row r="906" s="307" customFormat="1" ht="36" customHeight="1" spans="1:7">
      <c r="A906" s="358" t="s">
        <v>1765</v>
      </c>
      <c r="B906" s="221" t="s">
        <v>1766</v>
      </c>
      <c r="C906" s="332">
        <v>10844</v>
      </c>
      <c r="D906" s="330">
        <v>4500</v>
      </c>
      <c r="E906" s="328" t="str">
        <f t="shared" si="47"/>
        <v/>
      </c>
      <c r="F906" s="329" t="str">
        <f t="shared" si="50"/>
        <v>是</v>
      </c>
      <c r="G906" s="317" t="str">
        <f t="shared" si="51"/>
        <v>项</v>
      </c>
    </row>
    <row r="907" s="307" customFormat="1" ht="36" customHeight="1" spans="1:7">
      <c r="A907" s="358" t="s">
        <v>1767</v>
      </c>
      <c r="B907" s="221" t="s">
        <v>1768</v>
      </c>
      <c r="C907" s="332">
        <v>1835</v>
      </c>
      <c r="D907" s="330">
        <v>1927</v>
      </c>
      <c r="E907" s="328">
        <f t="shared" ref="E907:E970" si="52">IF(C907&lt;&gt;0,IF((D907/C907-1)&lt;-30%,"",IF((D907/C907-1)&gt;30%,"",D907/C907-1)),"")</f>
        <v>0.05</v>
      </c>
      <c r="F907" s="329" t="str">
        <f t="shared" si="50"/>
        <v>是</v>
      </c>
      <c r="G907" s="317" t="str">
        <f t="shared" si="51"/>
        <v>项</v>
      </c>
    </row>
    <row r="908" s="307" customFormat="1" ht="36" customHeight="1" spans="1:7">
      <c r="A908" s="358" t="s">
        <v>1769</v>
      </c>
      <c r="B908" s="221" t="s">
        <v>1770</v>
      </c>
      <c r="C908" s="332"/>
      <c r="D908" s="330"/>
      <c r="E908" s="328" t="str">
        <f t="shared" si="52"/>
        <v/>
      </c>
      <c r="F908" s="329" t="str">
        <f t="shared" si="50"/>
        <v>否</v>
      </c>
      <c r="G908" s="317" t="str">
        <f t="shared" si="51"/>
        <v>项</v>
      </c>
    </row>
    <row r="909" s="307" customFormat="1" ht="36" customHeight="1" spans="1:7">
      <c r="A909" s="358" t="s">
        <v>1771</v>
      </c>
      <c r="B909" s="221" t="s">
        <v>1772</v>
      </c>
      <c r="C909" s="332">
        <v>56</v>
      </c>
      <c r="D909" s="330">
        <v>530</v>
      </c>
      <c r="E909" s="328" t="str">
        <f t="shared" si="52"/>
        <v/>
      </c>
      <c r="F909" s="329" t="str">
        <f t="shared" si="50"/>
        <v>是</v>
      </c>
      <c r="G909" s="317" t="str">
        <f t="shared" si="51"/>
        <v>项</v>
      </c>
    </row>
    <row r="910" s="307" customFormat="1" ht="36" customHeight="1" spans="1:7">
      <c r="A910" s="358" t="s">
        <v>1773</v>
      </c>
      <c r="B910" s="221" t="s">
        <v>1774</v>
      </c>
      <c r="C910" s="332"/>
      <c r="D910" s="330"/>
      <c r="E910" s="328" t="str">
        <f t="shared" si="52"/>
        <v/>
      </c>
      <c r="F910" s="329" t="str">
        <f t="shared" si="50"/>
        <v>否</v>
      </c>
      <c r="G910" s="317" t="str">
        <f t="shared" si="51"/>
        <v>项</v>
      </c>
    </row>
    <row r="911" s="307" customFormat="1" ht="36" customHeight="1" spans="1:7">
      <c r="A911" s="358" t="s">
        <v>1775</v>
      </c>
      <c r="B911" s="221" t="s">
        <v>1776</v>
      </c>
      <c r="C911" s="332">
        <v>896</v>
      </c>
      <c r="D911" s="330">
        <v>800</v>
      </c>
      <c r="E911" s="328">
        <f t="shared" si="52"/>
        <v>-0.107</v>
      </c>
      <c r="F911" s="329" t="str">
        <f t="shared" si="50"/>
        <v>是</v>
      </c>
      <c r="G911" s="317" t="str">
        <f t="shared" si="51"/>
        <v>项</v>
      </c>
    </row>
    <row r="912" s="307" customFormat="1" ht="36" customHeight="1" spans="1:7">
      <c r="A912" s="358" t="s">
        <v>1777</v>
      </c>
      <c r="B912" s="221" t="s">
        <v>1778</v>
      </c>
      <c r="C912" s="332">
        <v>54</v>
      </c>
      <c r="D912" s="330">
        <v>60</v>
      </c>
      <c r="E912" s="328">
        <f t="shared" si="52"/>
        <v>0.111</v>
      </c>
      <c r="F912" s="329" t="str">
        <f t="shared" si="50"/>
        <v>是</v>
      </c>
      <c r="G912" s="317" t="str">
        <f t="shared" si="51"/>
        <v>项</v>
      </c>
    </row>
    <row r="913" s="307" customFormat="1" ht="36" customHeight="1" spans="1:7">
      <c r="A913" s="358" t="s">
        <v>1779</v>
      </c>
      <c r="B913" s="221" t="s">
        <v>1780</v>
      </c>
      <c r="C913" s="332"/>
      <c r="D913" s="330"/>
      <c r="E913" s="328" t="str">
        <f t="shared" si="52"/>
        <v/>
      </c>
      <c r="F913" s="329" t="str">
        <f t="shared" si="50"/>
        <v>否</v>
      </c>
      <c r="G913" s="317" t="str">
        <f t="shared" si="51"/>
        <v>项</v>
      </c>
    </row>
    <row r="914" s="307" customFormat="1" ht="36" customHeight="1" spans="1:7">
      <c r="A914" s="358" t="s">
        <v>1781</v>
      </c>
      <c r="B914" s="221" t="s">
        <v>1782</v>
      </c>
      <c r="C914" s="332"/>
      <c r="D914" s="330"/>
      <c r="E914" s="328" t="str">
        <f t="shared" si="52"/>
        <v/>
      </c>
      <c r="F914" s="329" t="str">
        <f t="shared" si="50"/>
        <v>否</v>
      </c>
      <c r="G914" s="317" t="str">
        <f t="shared" si="51"/>
        <v>项</v>
      </c>
    </row>
    <row r="915" s="307" customFormat="1" ht="36" customHeight="1" spans="1:7">
      <c r="A915" s="358" t="s">
        <v>1783</v>
      </c>
      <c r="B915" s="221" t="s">
        <v>1784</v>
      </c>
      <c r="C915" s="332">
        <v>60</v>
      </c>
      <c r="D915" s="330">
        <v>67</v>
      </c>
      <c r="E915" s="328">
        <f t="shared" si="52"/>
        <v>0.117</v>
      </c>
      <c r="F915" s="329" t="str">
        <f t="shared" ref="F915:F978" si="53">IF(LEN(A915)=3,"是",IF(B915&lt;&gt;"",IF(SUM(C915:D915)&lt;&gt;0,"是","否"),"是"))</f>
        <v>是</v>
      </c>
      <c r="G915" s="317" t="str">
        <f t="shared" ref="G915:G978" si="54">IF(LEN(A915)=3,"类",IF(LEN(A915)=5,"款","项"))</f>
        <v>项</v>
      </c>
    </row>
    <row r="916" s="307" customFormat="1" ht="36" customHeight="1" spans="1:7">
      <c r="A916" s="358" t="s">
        <v>1785</v>
      </c>
      <c r="B916" s="221" t="s">
        <v>1786</v>
      </c>
      <c r="C916" s="332">
        <v>875</v>
      </c>
      <c r="D916" s="330">
        <v>931</v>
      </c>
      <c r="E916" s="328">
        <f t="shared" si="52"/>
        <v>0.064</v>
      </c>
      <c r="F916" s="329" t="str">
        <f t="shared" si="53"/>
        <v>是</v>
      </c>
      <c r="G916" s="317" t="str">
        <f t="shared" si="54"/>
        <v>项</v>
      </c>
    </row>
    <row r="917" s="307" customFormat="1" ht="36" customHeight="1" spans="1:7">
      <c r="A917" s="358" t="s">
        <v>1787</v>
      </c>
      <c r="B917" s="221" t="s">
        <v>1788</v>
      </c>
      <c r="C917" s="332">
        <v>147</v>
      </c>
      <c r="D917" s="330">
        <v>160</v>
      </c>
      <c r="E917" s="328">
        <f t="shared" si="52"/>
        <v>0.088</v>
      </c>
      <c r="F917" s="329" t="str">
        <f t="shared" si="53"/>
        <v>是</v>
      </c>
      <c r="G917" s="317" t="str">
        <f t="shared" si="54"/>
        <v>项</v>
      </c>
    </row>
    <row r="918" s="307" customFormat="1" ht="36" customHeight="1" spans="1:7">
      <c r="A918" s="358" t="s">
        <v>1789</v>
      </c>
      <c r="B918" s="221" t="s">
        <v>1790</v>
      </c>
      <c r="C918" s="332"/>
      <c r="D918" s="330"/>
      <c r="E918" s="328" t="str">
        <f t="shared" si="52"/>
        <v/>
      </c>
      <c r="F918" s="329" t="str">
        <f t="shared" si="53"/>
        <v>否</v>
      </c>
      <c r="G918" s="317" t="str">
        <f t="shared" si="54"/>
        <v>项</v>
      </c>
    </row>
    <row r="919" s="307" customFormat="1" ht="36" customHeight="1" spans="1:7">
      <c r="A919" s="358" t="s">
        <v>1791</v>
      </c>
      <c r="B919" s="221" t="s">
        <v>1792</v>
      </c>
      <c r="C919" s="330"/>
      <c r="D919" s="330"/>
      <c r="E919" s="328" t="str">
        <f t="shared" si="52"/>
        <v/>
      </c>
      <c r="F919" s="329" t="str">
        <f t="shared" si="53"/>
        <v>否</v>
      </c>
      <c r="G919" s="317" t="str">
        <f t="shared" si="54"/>
        <v>项</v>
      </c>
    </row>
    <row r="920" s="307" customFormat="1" ht="36" customHeight="1" spans="1:7">
      <c r="A920" s="358" t="s">
        <v>1793</v>
      </c>
      <c r="B920" s="221" t="s">
        <v>1794</v>
      </c>
      <c r="C920" s="330"/>
      <c r="D920" s="330"/>
      <c r="E920" s="328" t="str">
        <f t="shared" si="52"/>
        <v/>
      </c>
      <c r="F920" s="329" t="str">
        <f t="shared" si="53"/>
        <v>否</v>
      </c>
      <c r="G920" s="317" t="str">
        <f t="shared" si="54"/>
        <v>项</v>
      </c>
    </row>
    <row r="921" s="307" customFormat="1" ht="36" customHeight="1" spans="1:7">
      <c r="A921" s="358" t="s">
        <v>1795</v>
      </c>
      <c r="B921" s="221" t="s">
        <v>1796</v>
      </c>
      <c r="C921" s="330"/>
      <c r="D921" s="330"/>
      <c r="E921" s="328" t="str">
        <f t="shared" si="52"/>
        <v/>
      </c>
      <c r="F921" s="329" t="str">
        <f t="shared" si="53"/>
        <v>否</v>
      </c>
      <c r="G921" s="317" t="str">
        <f t="shared" si="54"/>
        <v>项</v>
      </c>
    </row>
    <row r="922" s="307" customFormat="1" ht="36" customHeight="1" spans="1:7">
      <c r="A922" s="358" t="s">
        <v>1797</v>
      </c>
      <c r="B922" s="221" t="s">
        <v>1798</v>
      </c>
      <c r="C922" s="330"/>
      <c r="D922" s="330"/>
      <c r="E922" s="328" t="str">
        <f t="shared" si="52"/>
        <v/>
      </c>
      <c r="F922" s="329" t="str">
        <f t="shared" si="53"/>
        <v>否</v>
      </c>
      <c r="G922" s="317" t="str">
        <f t="shared" si="54"/>
        <v>项</v>
      </c>
    </row>
    <row r="923" s="307" customFormat="1" ht="36" customHeight="1" spans="1:7">
      <c r="A923" s="358" t="s">
        <v>1799</v>
      </c>
      <c r="B923" s="221" t="s">
        <v>1741</v>
      </c>
      <c r="C923" s="330"/>
      <c r="D923" s="330"/>
      <c r="E923" s="328" t="str">
        <f t="shared" si="52"/>
        <v/>
      </c>
      <c r="F923" s="329" t="str">
        <f t="shared" si="53"/>
        <v>否</v>
      </c>
      <c r="G923" s="317" t="str">
        <f t="shared" si="54"/>
        <v>项</v>
      </c>
    </row>
    <row r="924" s="307" customFormat="1" ht="36" customHeight="1" spans="1:7">
      <c r="A924" s="358" t="s">
        <v>1800</v>
      </c>
      <c r="B924" s="221" t="s">
        <v>1801</v>
      </c>
      <c r="C924" s="330"/>
      <c r="D924" s="330"/>
      <c r="E924" s="328" t="str">
        <f t="shared" si="52"/>
        <v/>
      </c>
      <c r="F924" s="329" t="str">
        <f t="shared" si="53"/>
        <v>否</v>
      </c>
      <c r="G924" s="317" t="str">
        <f t="shared" si="54"/>
        <v>项</v>
      </c>
    </row>
    <row r="925" s="307" customFormat="1" ht="36" customHeight="1" spans="1:7">
      <c r="A925" s="358" t="s">
        <v>1802</v>
      </c>
      <c r="B925" s="221" t="s">
        <v>3280</v>
      </c>
      <c r="C925" s="332">
        <v>129</v>
      </c>
      <c r="D925" s="330"/>
      <c r="E925" s="328" t="str">
        <f t="shared" si="52"/>
        <v/>
      </c>
      <c r="F925" s="329" t="str">
        <f t="shared" si="53"/>
        <v>是</v>
      </c>
      <c r="G925" s="317" t="str">
        <f t="shared" si="54"/>
        <v>项</v>
      </c>
    </row>
    <row r="926" s="307" customFormat="1" ht="36" customHeight="1" spans="1:7">
      <c r="A926" s="358" t="s">
        <v>1804</v>
      </c>
      <c r="B926" s="221" t="s">
        <v>1805</v>
      </c>
      <c r="C926" s="332"/>
      <c r="D926" s="330"/>
      <c r="E926" s="328" t="str">
        <f t="shared" si="52"/>
        <v/>
      </c>
      <c r="F926" s="329" t="str">
        <f t="shared" si="53"/>
        <v>否</v>
      </c>
      <c r="G926" s="317" t="str">
        <f t="shared" si="54"/>
        <v>项</v>
      </c>
    </row>
    <row r="927" s="307" customFormat="1" ht="36" customHeight="1" spans="1:7">
      <c r="A927" s="358" t="s">
        <v>1806</v>
      </c>
      <c r="B927" s="221" t="s">
        <v>1807</v>
      </c>
      <c r="C927" s="332"/>
      <c r="D927" s="330"/>
      <c r="E927" s="328" t="str">
        <f t="shared" si="52"/>
        <v/>
      </c>
      <c r="F927" s="329" t="str">
        <f t="shared" si="53"/>
        <v>否</v>
      </c>
      <c r="G927" s="317" t="str">
        <f t="shared" si="54"/>
        <v>项</v>
      </c>
    </row>
    <row r="928" s="307" customFormat="1" ht="36" customHeight="1" spans="1:7">
      <c r="A928" s="358" t="s">
        <v>1808</v>
      </c>
      <c r="B928" s="221" t="s">
        <v>1809</v>
      </c>
      <c r="C928" s="332">
        <v>10</v>
      </c>
      <c r="D928" s="330"/>
      <c r="E928" s="328" t="str">
        <f t="shared" si="52"/>
        <v/>
      </c>
      <c r="F928" s="329" t="str">
        <f t="shared" si="53"/>
        <v>是</v>
      </c>
      <c r="G928" s="317" t="str">
        <f t="shared" si="54"/>
        <v>项</v>
      </c>
    </row>
    <row r="929" ht="36" customHeight="1" spans="1:7">
      <c r="A929" s="358" t="s">
        <v>1810</v>
      </c>
      <c r="B929" s="176" t="s">
        <v>1811</v>
      </c>
      <c r="C929" s="330">
        <f>SUM(C930:C939)</f>
        <v>18730</v>
      </c>
      <c r="D929" s="330">
        <f>SUM(D930:D939)</f>
        <v>8942</v>
      </c>
      <c r="E929" s="328" t="str">
        <f t="shared" si="52"/>
        <v/>
      </c>
      <c r="F929" s="329" t="str">
        <f t="shared" si="53"/>
        <v>是</v>
      </c>
      <c r="G929" s="317" t="str">
        <f t="shared" si="54"/>
        <v>款</v>
      </c>
    </row>
    <row r="930" s="307" customFormat="1" ht="36" customHeight="1" spans="1:7">
      <c r="A930" s="358" t="s">
        <v>1812</v>
      </c>
      <c r="B930" s="221" t="s">
        <v>249</v>
      </c>
      <c r="C930" s="332">
        <v>79</v>
      </c>
      <c r="D930" s="330"/>
      <c r="E930" s="328" t="str">
        <f t="shared" si="52"/>
        <v/>
      </c>
      <c r="F930" s="329" t="str">
        <f t="shared" si="53"/>
        <v>是</v>
      </c>
      <c r="G930" s="317" t="str">
        <f t="shared" si="54"/>
        <v>项</v>
      </c>
    </row>
    <row r="931" s="307" customFormat="1" ht="36" customHeight="1" spans="1:7">
      <c r="A931" s="358" t="s">
        <v>1813</v>
      </c>
      <c r="B931" s="221" t="s">
        <v>251</v>
      </c>
      <c r="C931" s="332">
        <v>41</v>
      </c>
      <c r="D931" s="330"/>
      <c r="E931" s="328" t="str">
        <f t="shared" si="52"/>
        <v/>
      </c>
      <c r="F931" s="329" t="str">
        <f t="shared" si="53"/>
        <v>是</v>
      </c>
      <c r="G931" s="317" t="str">
        <f t="shared" si="54"/>
        <v>项</v>
      </c>
    </row>
    <row r="932" s="307" customFormat="1" ht="36" customHeight="1" spans="1:7">
      <c r="A932" s="358" t="s">
        <v>1814</v>
      </c>
      <c r="B932" s="221" t="s">
        <v>253</v>
      </c>
      <c r="C932" s="332"/>
      <c r="D932" s="330"/>
      <c r="E932" s="328" t="str">
        <f t="shared" si="52"/>
        <v/>
      </c>
      <c r="F932" s="329" t="str">
        <f t="shared" si="53"/>
        <v>否</v>
      </c>
      <c r="G932" s="317" t="str">
        <f t="shared" si="54"/>
        <v>项</v>
      </c>
    </row>
    <row r="933" s="307" customFormat="1" ht="36" customHeight="1" spans="1:7">
      <c r="A933" s="358" t="s">
        <v>1815</v>
      </c>
      <c r="B933" s="221" t="s">
        <v>1816</v>
      </c>
      <c r="C933" s="332">
        <v>9898</v>
      </c>
      <c r="D933" s="330">
        <v>6979</v>
      </c>
      <c r="E933" s="328">
        <f t="shared" si="52"/>
        <v>-0.295</v>
      </c>
      <c r="F933" s="329" t="str">
        <f t="shared" si="53"/>
        <v>是</v>
      </c>
      <c r="G933" s="317" t="str">
        <f t="shared" si="54"/>
        <v>项</v>
      </c>
    </row>
    <row r="934" s="307" customFormat="1" ht="36" customHeight="1" spans="1:7">
      <c r="A934" s="358" t="s">
        <v>1817</v>
      </c>
      <c r="B934" s="221" t="s">
        <v>1818</v>
      </c>
      <c r="C934" s="332">
        <v>7360</v>
      </c>
      <c r="D934" s="330">
        <v>1293</v>
      </c>
      <c r="E934" s="328" t="str">
        <f t="shared" si="52"/>
        <v/>
      </c>
      <c r="F934" s="329" t="str">
        <f t="shared" si="53"/>
        <v>是</v>
      </c>
      <c r="G934" s="317" t="str">
        <f t="shared" si="54"/>
        <v>项</v>
      </c>
    </row>
    <row r="935" s="307" customFormat="1" ht="36" customHeight="1" spans="1:7">
      <c r="A935" s="358" t="s">
        <v>1819</v>
      </c>
      <c r="B935" s="221" t="s">
        <v>1820</v>
      </c>
      <c r="C935" s="332">
        <v>21</v>
      </c>
      <c r="D935" s="330">
        <v>35</v>
      </c>
      <c r="E935" s="328" t="str">
        <f t="shared" si="52"/>
        <v/>
      </c>
      <c r="F935" s="329" t="str">
        <f t="shared" si="53"/>
        <v>是</v>
      </c>
      <c r="G935" s="317" t="str">
        <f t="shared" si="54"/>
        <v>项</v>
      </c>
    </row>
    <row r="936" s="307" customFormat="1" ht="36" customHeight="1" spans="1:7">
      <c r="A936" s="358" t="s">
        <v>1821</v>
      </c>
      <c r="B936" s="176" t="s">
        <v>1822</v>
      </c>
      <c r="C936" s="332">
        <v>-2</v>
      </c>
      <c r="D936" s="330">
        <v>10</v>
      </c>
      <c r="E936" s="328" t="str">
        <f t="shared" si="52"/>
        <v/>
      </c>
      <c r="F936" s="329" t="str">
        <f t="shared" si="53"/>
        <v>是</v>
      </c>
      <c r="G936" s="317" t="str">
        <f t="shared" si="54"/>
        <v>项</v>
      </c>
    </row>
    <row r="937" s="307" customFormat="1" ht="36" customHeight="1" spans="1:7">
      <c r="A937" s="358" t="s">
        <v>1823</v>
      </c>
      <c r="B937" s="221" t="s">
        <v>1824</v>
      </c>
      <c r="C937" s="332"/>
      <c r="D937" s="330"/>
      <c r="E937" s="328" t="str">
        <f t="shared" si="52"/>
        <v/>
      </c>
      <c r="F937" s="329" t="str">
        <f t="shared" si="53"/>
        <v>否</v>
      </c>
      <c r="G937" s="317" t="str">
        <f t="shared" si="54"/>
        <v>项</v>
      </c>
    </row>
    <row r="938" s="307" customFormat="1" ht="36" customHeight="1" spans="1:7">
      <c r="A938" s="358" t="s">
        <v>1825</v>
      </c>
      <c r="B938" s="176" t="s">
        <v>623</v>
      </c>
      <c r="C938" s="332">
        <v>35</v>
      </c>
      <c r="D938" s="330"/>
      <c r="E938" s="328" t="str">
        <f t="shared" si="52"/>
        <v/>
      </c>
      <c r="F938" s="329" t="str">
        <f t="shared" si="53"/>
        <v>是</v>
      </c>
      <c r="G938" s="317" t="str">
        <f t="shared" si="54"/>
        <v>项</v>
      </c>
    </row>
    <row r="939" s="307" customFormat="1" ht="36" customHeight="1" spans="1:7">
      <c r="A939" s="358" t="s">
        <v>1826</v>
      </c>
      <c r="B939" s="176" t="s">
        <v>1827</v>
      </c>
      <c r="C939" s="332">
        <v>1298</v>
      </c>
      <c r="D939" s="330">
        <v>625</v>
      </c>
      <c r="E939" s="328" t="str">
        <f t="shared" si="52"/>
        <v/>
      </c>
      <c r="F939" s="329" t="str">
        <f t="shared" si="53"/>
        <v>是</v>
      </c>
      <c r="G939" s="317" t="str">
        <f t="shared" si="54"/>
        <v>项</v>
      </c>
    </row>
    <row r="940" ht="36" customHeight="1" spans="1:7">
      <c r="A940" s="358" t="s">
        <v>1828</v>
      </c>
      <c r="B940" s="221" t="s">
        <v>1829</v>
      </c>
      <c r="C940" s="330">
        <f>SUM(C941:C945)</f>
        <v>2817</v>
      </c>
      <c r="D940" s="330">
        <f>SUM(D941:D945)</f>
        <v>3265</v>
      </c>
      <c r="E940" s="328">
        <f t="shared" si="52"/>
        <v>0.159</v>
      </c>
      <c r="F940" s="329" t="str">
        <f t="shared" si="53"/>
        <v>是</v>
      </c>
      <c r="G940" s="317" t="str">
        <f t="shared" si="54"/>
        <v>款</v>
      </c>
    </row>
    <row r="941" s="307" customFormat="1" ht="36" customHeight="1" spans="1:7">
      <c r="A941" s="358" t="s">
        <v>1830</v>
      </c>
      <c r="B941" s="221" t="s">
        <v>1831</v>
      </c>
      <c r="C941" s="332">
        <v>312</v>
      </c>
      <c r="D941" s="330">
        <v>450</v>
      </c>
      <c r="E941" s="328" t="str">
        <f t="shared" si="52"/>
        <v/>
      </c>
      <c r="F941" s="329" t="str">
        <f t="shared" si="53"/>
        <v>是</v>
      </c>
      <c r="G941" s="317" t="str">
        <f t="shared" si="54"/>
        <v>项</v>
      </c>
    </row>
    <row r="942" s="307" customFormat="1" ht="36" customHeight="1" spans="1:7">
      <c r="A942" s="358" t="s">
        <v>1832</v>
      </c>
      <c r="B942" s="221" t="s">
        <v>1833</v>
      </c>
      <c r="C942" s="332"/>
      <c r="D942" s="330"/>
      <c r="E942" s="328" t="str">
        <f t="shared" si="52"/>
        <v/>
      </c>
      <c r="F942" s="329" t="str">
        <f t="shared" si="53"/>
        <v>否</v>
      </c>
      <c r="G942" s="317" t="str">
        <f t="shared" si="54"/>
        <v>项</v>
      </c>
    </row>
    <row r="943" s="307" customFormat="1" ht="36" customHeight="1" spans="1:7">
      <c r="A943" s="358" t="s">
        <v>1834</v>
      </c>
      <c r="B943" s="221" t="s">
        <v>1835</v>
      </c>
      <c r="C943" s="332">
        <v>2640</v>
      </c>
      <c r="D943" s="330">
        <v>2795</v>
      </c>
      <c r="E943" s="328">
        <f t="shared" si="52"/>
        <v>0.059</v>
      </c>
      <c r="F943" s="329" t="str">
        <f t="shared" si="53"/>
        <v>是</v>
      </c>
      <c r="G943" s="317" t="str">
        <f t="shared" si="54"/>
        <v>项</v>
      </c>
    </row>
    <row r="944" s="307" customFormat="1" ht="36" customHeight="1" spans="1:7">
      <c r="A944" s="358" t="s">
        <v>1836</v>
      </c>
      <c r="B944" s="221" t="s">
        <v>1837</v>
      </c>
      <c r="C944" s="332">
        <v>-135</v>
      </c>
      <c r="D944" s="330">
        <v>20</v>
      </c>
      <c r="E944" s="328" t="str">
        <f t="shared" si="52"/>
        <v/>
      </c>
      <c r="F944" s="329" t="str">
        <f t="shared" si="53"/>
        <v>是</v>
      </c>
      <c r="G944" s="317" t="str">
        <f t="shared" si="54"/>
        <v>项</v>
      </c>
    </row>
    <row r="945" s="307" customFormat="1" ht="36" customHeight="1" spans="1:7">
      <c r="A945" s="358" t="s">
        <v>1838</v>
      </c>
      <c r="B945" s="221" t="s">
        <v>1839</v>
      </c>
      <c r="C945" s="330"/>
      <c r="D945" s="330"/>
      <c r="E945" s="328" t="str">
        <f t="shared" si="52"/>
        <v/>
      </c>
      <c r="F945" s="329" t="str">
        <f t="shared" si="53"/>
        <v>否</v>
      </c>
      <c r="G945" s="317" t="str">
        <f t="shared" si="54"/>
        <v>项</v>
      </c>
    </row>
    <row r="946" s="307" customFormat="1" ht="36" customHeight="1" spans="1:7">
      <c r="A946" s="358" t="s">
        <v>1840</v>
      </c>
      <c r="B946" s="221" t="s">
        <v>1841</v>
      </c>
      <c r="C946" s="330"/>
      <c r="D946" s="330"/>
      <c r="E946" s="328" t="str">
        <f t="shared" si="52"/>
        <v/>
      </c>
      <c r="F946" s="329" t="str">
        <f t="shared" si="53"/>
        <v>否</v>
      </c>
      <c r="G946" s="317" t="str">
        <f t="shared" si="54"/>
        <v>项</v>
      </c>
    </row>
    <row r="947" ht="36" customHeight="1" spans="1:7">
      <c r="A947" s="358" t="s">
        <v>1842</v>
      </c>
      <c r="B947" s="221" t="s">
        <v>1843</v>
      </c>
      <c r="C947" s="330">
        <f>SUM(C948:C953)</f>
        <v>67</v>
      </c>
      <c r="D947" s="330">
        <f>SUM(D948:D953)</f>
        <v>310</v>
      </c>
      <c r="E947" s="328" t="str">
        <f t="shared" si="52"/>
        <v/>
      </c>
      <c r="F947" s="329" t="str">
        <f t="shared" si="53"/>
        <v>是</v>
      </c>
      <c r="G947" s="317" t="str">
        <f t="shared" si="54"/>
        <v>款</v>
      </c>
    </row>
    <row r="948" s="307" customFormat="1" ht="36" customHeight="1" spans="1:7">
      <c r="A948" s="358" t="s">
        <v>1844</v>
      </c>
      <c r="B948" s="221" t="s">
        <v>1845</v>
      </c>
      <c r="C948" s="330"/>
      <c r="D948" s="330"/>
      <c r="E948" s="328" t="str">
        <f t="shared" si="52"/>
        <v/>
      </c>
      <c r="F948" s="329" t="str">
        <f t="shared" si="53"/>
        <v>否</v>
      </c>
      <c r="G948" s="317" t="str">
        <f t="shared" si="54"/>
        <v>项</v>
      </c>
    </row>
    <row r="949" s="307" customFormat="1" ht="36" customHeight="1" spans="1:7">
      <c r="A949" s="358" t="s">
        <v>1846</v>
      </c>
      <c r="B949" s="221" t="s">
        <v>3281</v>
      </c>
      <c r="C949" s="330"/>
      <c r="D949" s="330"/>
      <c r="E949" s="328" t="str">
        <f t="shared" si="52"/>
        <v/>
      </c>
      <c r="F949" s="329" t="str">
        <f t="shared" si="53"/>
        <v>否</v>
      </c>
      <c r="G949" s="317" t="str">
        <f t="shared" si="54"/>
        <v>项</v>
      </c>
    </row>
    <row r="950" s="307" customFormat="1" ht="36" customHeight="1" spans="1:7">
      <c r="A950" s="358" t="s">
        <v>1848</v>
      </c>
      <c r="B950" s="221" t="s">
        <v>1849</v>
      </c>
      <c r="C950" s="332">
        <v>8</v>
      </c>
      <c r="D950" s="330">
        <v>245</v>
      </c>
      <c r="E950" s="328" t="str">
        <f t="shared" si="52"/>
        <v/>
      </c>
      <c r="F950" s="329" t="str">
        <f t="shared" si="53"/>
        <v>是</v>
      </c>
      <c r="G950" s="317" t="str">
        <f t="shared" si="54"/>
        <v>项</v>
      </c>
    </row>
    <row r="951" s="307" customFormat="1" ht="36" customHeight="1" spans="1:7">
      <c r="A951" s="358" t="s">
        <v>1850</v>
      </c>
      <c r="B951" s="176" t="s">
        <v>3282</v>
      </c>
      <c r="C951" s="332">
        <v>58</v>
      </c>
      <c r="D951" s="330">
        <v>58</v>
      </c>
      <c r="E951" s="328">
        <f t="shared" si="52"/>
        <v>0</v>
      </c>
      <c r="F951" s="329" t="str">
        <f t="shared" si="53"/>
        <v>是</v>
      </c>
      <c r="G951" s="317" t="str">
        <f t="shared" si="54"/>
        <v>项</v>
      </c>
    </row>
    <row r="952" s="307" customFormat="1" ht="36" customHeight="1" spans="1:7">
      <c r="A952" s="358" t="s">
        <v>1852</v>
      </c>
      <c r="B952" s="221" t="s">
        <v>1853</v>
      </c>
      <c r="C952" s="330"/>
      <c r="D952" s="330"/>
      <c r="E952" s="328" t="str">
        <f t="shared" si="52"/>
        <v/>
      </c>
      <c r="F952" s="329" t="str">
        <f t="shared" si="53"/>
        <v>否</v>
      </c>
      <c r="G952" s="317" t="str">
        <f t="shared" si="54"/>
        <v>项</v>
      </c>
    </row>
    <row r="953" s="307" customFormat="1" ht="36" customHeight="1" spans="1:7">
      <c r="A953" s="358" t="s">
        <v>1854</v>
      </c>
      <c r="B953" s="221" t="s">
        <v>1855</v>
      </c>
      <c r="C953" s="332">
        <v>1</v>
      </c>
      <c r="D953" s="330">
        <v>7</v>
      </c>
      <c r="E953" s="328" t="str">
        <f t="shared" si="52"/>
        <v/>
      </c>
      <c r="F953" s="329" t="str">
        <f t="shared" si="53"/>
        <v>是</v>
      </c>
      <c r="G953" s="317" t="str">
        <f t="shared" si="54"/>
        <v>项</v>
      </c>
    </row>
    <row r="954" ht="36" customHeight="1" spans="1:7">
      <c r="A954" s="198" t="s">
        <v>1856</v>
      </c>
      <c r="B954" s="221" t="s">
        <v>1857</v>
      </c>
      <c r="C954" s="239">
        <f>SUM(C955:C956)</f>
        <v>0</v>
      </c>
      <c r="D954" s="239">
        <f>SUM(D955:D956)</f>
        <v>0</v>
      </c>
      <c r="E954" s="328" t="str">
        <f t="shared" si="52"/>
        <v/>
      </c>
      <c r="F954" s="329" t="str">
        <f t="shared" si="53"/>
        <v>否</v>
      </c>
      <c r="G954" s="317" t="str">
        <f t="shared" si="54"/>
        <v>款</v>
      </c>
    </row>
    <row r="955" s="307" customFormat="1" ht="36" customHeight="1" spans="1:7">
      <c r="A955" s="198" t="s">
        <v>1858</v>
      </c>
      <c r="B955" s="221" t="s">
        <v>1859</v>
      </c>
      <c r="C955" s="330"/>
      <c r="D955" s="330"/>
      <c r="E955" s="328" t="str">
        <f t="shared" si="52"/>
        <v/>
      </c>
      <c r="F955" s="329" t="str">
        <f t="shared" si="53"/>
        <v>否</v>
      </c>
      <c r="G955" s="317" t="str">
        <f t="shared" si="54"/>
        <v>项</v>
      </c>
    </row>
    <row r="956" s="307" customFormat="1" ht="36" customHeight="1" spans="1:7">
      <c r="A956" s="198" t="s">
        <v>1860</v>
      </c>
      <c r="B956" s="221" t="s">
        <v>1861</v>
      </c>
      <c r="C956" s="330"/>
      <c r="D956" s="330"/>
      <c r="E956" s="328" t="str">
        <f t="shared" si="52"/>
        <v/>
      </c>
      <c r="F956" s="329" t="str">
        <f t="shared" si="53"/>
        <v>否</v>
      </c>
      <c r="G956" s="317" t="str">
        <f t="shared" si="54"/>
        <v>项</v>
      </c>
    </row>
    <row r="957" ht="36" customHeight="1" spans="1:7">
      <c r="A957" s="198" t="s">
        <v>1862</v>
      </c>
      <c r="B957" s="221" t="s">
        <v>1863</v>
      </c>
      <c r="C957" s="330">
        <f>SUM(C958:C959)</f>
        <v>62</v>
      </c>
      <c r="D957" s="330">
        <f>SUM(D958:D959)</f>
        <v>10</v>
      </c>
      <c r="E957" s="328" t="str">
        <f t="shared" si="52"/>
        <v/>
      </c>
      <c r="F957" s="329" t="str">
        <f t="shared" si="53"/>
        <v>是</v>
      </c>
      <c r="G957" s="317" t="str">
        <f t="shared" si="54"/>
        <v>款</v>
      </c>
    </row>
    <row r="958" s="307" customFormat="1" ht="36" customHeight="1" spans="1:7">
      <c r="A958" s="198" t="s">
        <v>1864</v>
      </c>
      <c r="B958" s="221" t="s">
        <v>1865</v>
      </c>
      <c r="C958" s="330"/>
      <c r="D958" s="330"/>
      <c r="E958" s="328" t="str">
        <f t="shared" si="52"/>
        <v/>
      </c>
      <c r="F958" s="329" t="str">
        <f t="shared" si="53"/>
        <v>否</v>
      </c>
      <c r="G958" s="317" t="str">
        <f t="shared" si="54"/>
        <v>项</v>
      </c>
    </row>
    <row r="959" s="307" customFormat="1" ht="36" customHeight="1" spans="1:7">
      <c r="A959" s="198" t="s">
        <v>1866</v>
      </c>
      <c r="B959" s="221" t="s">
        <v>1867</v>
      </c>
      <c r="C959" s="332">
        <v>62</v>
      </c>
      <c r="D959" s="330">
        <v>10</v>
      </c>
      <c r="E959" s="328" t="str">
        <f t="shared" si="52"/>
        <v/>
      </c>
      <c r="F959" s="329" t="str">
        <f t="shared" si="53"/>
        <v>是</v>
      </c>
      <c r="G959" s="317" t="str">
        <f t="shared" si="54"/>
        <v>项</v>
      </c>
    </row>
    <row r="960" ht="36" customHeight="1" spans="1:7">
      <c r="A960" s="192" t="s">
        <v>199</v>
      </c>
      <c r="B960" s="258" t="s">
        <v>200</v>
      </c>
      <c r="C960" s="239">
        <f>C961+C984+C994+C1004+C1009+C1016+C1021</f>
        <v>4586</v>
      </c>
      <c r="D960" s="239">
        <f>D961+D984+D994+D1004+D1009+D1016+D1021</f>
        <v>5149</v>
      </c>
      <c r="E960" s="328">
        <f t="shared" si="52"/>
        <v>0.123</v>
      </c>
      <c r="F960" s="329" t="str">
        <f t="shared" si="53"/>
        <v>是</v>
      </c>
      <c r="G960" s="317" t="str">
        <f t="shared" si="54"/>
        <v>类</v>
      </c>
    </row>
    <row r="961" ht="36" customHeight="1" spans="1:7">
      <c r="A961" s="198" t="s">
        <v>1868</v>
      </c>
      <c r="B961" s="221" t="s">
        <v>1869</v>
      </c>
      <c r="C961" s="330">
        <f>SUM(C962:C983)</f>
        <v>4586</v>
      </c>
      <c r="D961" s="330">
        <f>SUM(D962:D983)</f>
        <v>5149</v>
      </c>
      <c r="E961" s="328">
        <f t="shared" si="52"/>
        <v>0.123</v>
      </c>
      <c r="F961" s="329" t="str">
        <f t="shared" si="53"/>
        <v>是</v>
      </c>
      <c r="G961" s="317" t="str">
        <f t="shared" si="54"/>
        <v>款</v>
      </c>
    </row>
    <row r="962" s="307" customFormat="1" ht="36" customHeight="1" spans="1:7">
      <c r="A962" s="198" t="s">
        <v>1870</v>
      </c>
      <c r="B962" s="221" t="s">
        <v>249</v>
      </c>
      <c r="C962" s="332">
        <v>277</v>
      </c>
      <c r="D962" s="330">
        <v>300</v>
      </c>
      <c r="E962" s="328">
        <f t="shared" si="52"/>
        <v>0.083</v>
      </c>
      <c r="F962" s="329" t="str">
        <f t="shared" si="53"/>
        <v>是</v>
      </c>
      <c r="G962" s="317" t="str">
        <f t="shared" si="54"/>
        <v>项</v>
      </c>
    </row>
    <row r="963" s="307" customFormat="1" ht="36" customHeight="1" spans="1:7">
      <c r="A963" s="198" t="s">
        <v>1871</v>
      </c>
      <c r="B963" s="221" t="s">
        <v>251</v>
      </c>
      <c r="C963" s="332">
        <v>47</v>
      </c>
      <c r="D963" s="330">
        <v>85</v>
      </c>
      <c r="E963" s="328" t="str">
        <f t="shared" si="52"/>
        <v/>
      </c>
      <c r="F963" s="329" t="str">
        <f t="shared" si="53"/>
        <v>是</v>
      </c>
      <c r="G963" s="317" t="str">
        <f t="shared" si="54"/>
        <v>项</v>
      </c>
    </row>
    <row r="964" s="307" customFormat="1" ht="36" customHeight="1" spans="1:7">
      <c r="A964" s="198" t="s">
        <v>1872</v>
      </c>
      <c r="B964" s="221" t="s">
        <v>253</v>
      </c>
      <c r="C964" s="332">
        <v>829</v>
      </c>
      <c r="D964" s="330"/>
      <c r="E964" s="328" t="str">
        <f t="shared" si="52"/>
        <v/>
      </c>
      <c r="F964" s="329" t="str">
        <f t="shared" si="53"/>
        <v>是</v>
      </c>
      <c r="G964" s="317" t="str">
        <f t="shared" si="54"/>
        <v>项</v>
      </c>
    </row>
    <row r="965" s="307" customFormat="1" ht="36" customHeight="1" spans="1:7">
      <c r="A965" s="198" t="s">
        <v>1873</v>
      </c>
      <c r="B965" s="221" t="s">
        <v>1874</v>
      </c>
      <c r="C965" s="332">
        <v>3357</v>
      </c>
      <c r="D965" s="330">
        <v>1001</v>
      </c>
      <c r="E965" s="328" t="str">
        <f t="shared" si="52"/>
        <v/>
      </c>
      <c r="F965" s="329" t="str">
        <f t="shared" si="53"/>
        <v>是</v>
      </c>
      <c r="G965" s="317" t="str">
        <f t="shared" si="54"/>
        <v>项</v>
      </c>
    </row>
    <row r="966" s="308" customFormat="1" ht="36" customHeight="1" spans="1:7">
      <c r="A966" s="209" t="s">
        <v>1875</v>
      </c>
      <c r="B966" s="221" t="s">
        <v>1876</v>
      </c>
      <c r="C966" s="332"/>
      <c r="D966" s="330">
        <v>3669</v>
      </c>
      <c r="E966" s="328" t="str">
        <f t="shared" si="52"/>
        <v/>
      </c>
      <c r="F966" s="336" t="str">
        <f t="shared" si="53"/>
        <v>是</v>
      </c>
      <c r="G966" s="337" t="str">
        <f t="shared" si="54"/>
        <v>项</v>
      </c>
    </row>
    <row r="967" s="307" customFormat="1" ht="36" customHeight="1" spans="1:7">
      <c r="A967" s="198" t="s">
        <v>1877</v>
      </c>
      <c r="B967" s="221" t="s">
        <v>1878</v>
      </c>
      <c r="C967" s="332"/>
      <c r="D967" s="330"/>
      <c r="E967" s="328" t="str">
        <f t="shared" si="52"/>
        <v/>
      </c>
      <c r="F967" s="329" t="str">
        <f t="shared" si="53"/>
        <v>否</v>
      </c>
      <c r="G967" s="317" t="str">
        <f t="shared" si="54"/>
        <v>项</v>
      </c>
    </row>
    <row r="968" s="307" customFormat="1" ht="36" customHeight="1" spans="1:7">
      <c r="A968" s="198" t="s">
        <v>1879</v>
      </c>
      <c r="B968" s="221" t="s">
        <v>1880</v>
      </c>
      <c r="C968" s="332">
        <v>5</v>
      </c>
      <c r="D968" s="330">
        <v>15</v>
      </c>
      <c r="E968" s="328" t="str">
        <f t="shared" si="52"/>
        <v/>
      </c>
      <c r="F968" s="329" t="str">
        <f t="shared" si="53"/>
        <v>是</v>
      </c>
      <c r="G968" s="317" t="str">
        <f t="shared" si="54"/>
        <v>项</v>
      </c>
    </row>
    <row r="969" s="307" customFormat="1" ht="36" customHeight="1" spans="1:7">
      <c r="A969" s="198" t="s">
        <v>1881</v>
      </c>
      <c r="B969" s="221" t="s">
        <v>1882</v>
      </c>
      <c r="C969" s="332"/>
      <c r="D969" s="330"/>
      <c r="E969" s="328" t="str">
        <f t="shared" si="52"/>
        <v/>
      </c>
      <c r="F969" s="329" t="str">
        <f t="shared" si="53"/>
        <v>否</v>
      </c>
      <c r="G969" s="317" t="str">
        <f t="shared" si="54"/>
        <v>项</v>
      </c>
    </row>
    <row r="970" s="307" customFormat="1" ht="36" customHeight="1" spans="1:7">
      <c r="A970" s="198" t="s">
        <v>1883</v>
      </c>
      <c r="B970" s="221" t="s">
        <v>1884</v>
      </c>
      <c r="C970" s="330">
        <v>71</v>
      </c>
      <c r="D970" s="330">
        <v>79</v>
      </c>
      <c r="E970" s="328">
        <f t="shared" si="52"/>
        <v>0.113</v>
      </c>
      <c r="F970" s="329" t="str">
        <f t="shared" si="53"/>
        <v>是</v>
      </c>
      <c r="G970" s="317" t="str">
        <f t="shared" si="54"/>
        <v>项</v>
      </c>
    </row>
    <row r="971" s="307" customFormat="1" ht="36" customHeight="1" spans="1:7">
      <c r="A971" s="198" t="s">
        <v>1885</v>
      </c>
      <c r="B971" s="221" t="s">
        <v>1886</v>
      </c>
      <c r="C971" s="330"/>
      <c r="D971" s="330"/>
      <c r="E971" s="328" t="str">
        <f t="shared" ref="E971:E1034" si="55">IF(C971&lt;&gt;0,IF((D971/C971-1)&lt;-30%,"",IF((D971/C971-1)&gt;30%,"",D971/C971-1)),"")</f>
        <v/>
      </c>
      <c r="F971" s="329" t="str">
        <f t="shared" si="53"/>
        <v>否</v>
      </c>
      <c r="G971" s="317" t="str">
        <f t="shared" si="54"/>
        <v>项</v>
      </c>
    </row>
    <row r="972" s="307" customFormat="1" ht="36" customHeight="1" spans="1:7">
      <c r="A972" s="198" t="s">
        <v>1887</v>
      </c>
      <c r="B972" s="221" t="s">
        <v>3283</v>
      </c>
      <c r="C972" s="330"/>
      <c r="D972" s="330"/>
      <c r="E972" s="328" t="str">
        <f t="shared" si="55"/>
        <v/>
      </c>
      <c r="F972" s="329" t="str">
        <f t="shared" si="53"/>
        <v>否</v>
      </c>
      <c r="G972" s="317" t="str">
        <f t="shared" si="54"/>
        <v>项</v>
      </c>
    </row>
    <row r="973" s="307" customFormat="1" ht="36" customHeight="1" spans="1:7">
      <c r="A973" s="198" t="s">
        <v>1889</v>
      </c>
      <c r="B973" s="221" t="s">
        <v>1890</v>
      </c>
      <c r="C973" s="330"/>
      <c r="D973" s="330"/>
      <c r="E973" s="328" t="str">
        <f t="shared" si="55"/>
        <v/>
      </c>
      <c r="F973" s="329" t="str">
        <f t="shared" si="53"/>
        <v>否</v>
      </c>
      <c r="G973" s="317" t="str">
        <f t="shared" si="54"/>
        <v>项</v>
      </c>
    </row>
    <row r="974" s="307" customFormat="1" ht="36" customHeight="1" spans="1:7">
      <c r="A974" s="198" t="s">
        <v>1891</v>
      </c>
      <c r="B974" s="221" t="s">
        <v>1892</v>
      </c>
      <c r="C974" s="330"/>
      <c r="D974" s="330"/>
      <c r="E974" s="328" t="str">
        <f t="shared" si="55"/>
        <v/>
      </c>
      <c r="F974" s="329" t="str">
        <f t="shared" si="53"/>
        <v>否</v>
      </c>
      <c r="G974" s="317" t="str">
        <f t="shared" si="54"/>
        <v>项</v>
      </c>
    </row>
    <row r="975" s="307" customFormat="1" ht="36" customHeight="1" spans="1:7">
      <c r="A975" s="198" t="s">
        <v>1893</v>
      </c>
      <c r="B975" s="221" t="s">
        <v>1894</v>
      </c>
      <c r="C975" s="330"/>
      <c r="D975" s="330"/>
      <c r="E975" s="328" t="str">
        <f t="shared" si="55"/>
        <v/>
      </c>
      <c r="F975" s="329" t="str">
        <f t="shared" si="53"/>
        <v>否</v>
      </c>
      <c r="G975" s="317" t="str">
        <f t="shared" si="54"/>
        <v>项</v>
      </c>
    </row>
    <row r="976" s="307" customFormat="1" ht="36" customHeight="1" spans="1:7">
      <c r="A976" s="198" t="s">
        <v>1895</v>
      </c>
      <c r="B976" s="221" t="s">
        <v>1896</v>
      </c>
      <c r="C976" s="330"/>
      <c r="D976" s="330"/>
      <c r="E976" s="328" t="str">
        <f t="shared" si="55"/>
        <v/>
      </c>
      <c r="F976" s="329" t="str">
        <f t="shared" si="53"/>
        <v>否</v>
      </c>
      <c r="G976" s="317" t="str">
        <f t="shared" si="54"/>
        <v>项</v>
      </c>
    </row>
    <row r="977" s="307" customFormat="1" ht="36" customHeight="1" spans="1:7">
      <c r="A977" s="198" t="s">
        <v>1897</v>
      </c>
      <c r="B977" s="221" t="s">
        <v>1898</v>
      </c>
      <c r="C977" s="330"/>
      <c r="D977" s="330"/>
      <c r="E977" s="328" t="str">
        <f t="shared" si="55"/>
        <v/>
      </c>
      <c r="F977" s="329" t="str">
        <f t="shared" si="53"/>
        <v>否</v>
      </c>
      <c r="G977" s="317" t="str">
        <f t="shared" si="54"/>
        <v>项</v>
      </c>
    </row>
    <row r="978" s="307" customFormat="1" ht="36" customHeight="1" spans="1:7">
      <c r="A978" s="198" t="s">
        <v>1899</v>
      </c>
      <c r="B978" s="221" t="s">
        <v>1900</v>
      </c>
      <c r="C978" s="330"/>
      <c r="D978" s="330"/>
      <c r="E978" s="328" t="str">
        <f t="shared" si="55"/>
        <v/>
      </c>
      <c r="F978" s="329" t="str">
        <f t="shared" si="53"/>
        <v>否</v>
      </c>
      <c r="G978" s="317" t="str">
        <f t="shared" si="54"/>
        <v>项</v>
      </c>
    </row>
    <row r="979" s="307" customFormat="1" ht="36" customHeight="1" spans="1:7">
      <c r="A979" s="198" t="s">
        <v>1901</v>
      </c>
      <c r="B979" s="221" t="s">
        <v>1902</v>
      </c>
      <c r="C979" s="330"/>
      <c r="D979" s="330"/>
      <c r="E979" s="328" t="str">
        <f t="shared" si="55"/>
        <v/>
      </c>
      <c r="F979" s="329" t="str">
        <f t="shared" ref="F979:F1042" si="56">IF(LEN(A979)=3,"是",IF(B979&lt;&gt;"",IF(SUM(C979:D979)&lt;&gt;0,"是","否"),"是"))</f>
        <v>否</v>
      </c>
      <c r="G979" s="317" t="str">
        <f t="shared" ref="G979:G1042" si="57">IF(LEN(A979)=3,"类",IF(LEN(A979)=5,"款","项"))</f>
        <v>项</v>
      </c>
    </row>
    <row r="980" s="307" customFormat="1" ht="36" customHeight="1" spans="1:7">
      <c r="A980" s="198" t="s">
        <v>1903</v>
      </c>
      <c r="B980" s="221" t="s">
        <v>1904</v>
      </c>
      <c r="C980" s="330"/>
      <c r="D980" s="330"/>
      <c r="E980" s="328" t="str">
        <f t="shared" si="55"/>
        <v/>
      </c>
      <c r="F980" s="329" t="str">
        <f t="shared" si="56"/>
        <v>否</v>
      </c>
      <c r="G980" s="317" t="str">
        <f t="shared" si="57"/>
        <v>项</v>
      </c>
    </row>
    <row r="981" s="307" customFormat="1" ht="36" customHeight="1" spans="1:7">
      <c r="A981" s="198" t="s">
        <v>1905</v>
      </c>
      <c r="B981" s="221" t="s">
        <v>1906</v>
      </c>
      <c r="C981" s="330"/>
      <c r="D981" s="330"/>
      <c r="E981" s="328" t="str">
        <f t="shared" si="55"/>
        <v/>
      </c>
      <c r="F981" s="329" t="str">
        <f t="shared" si="56"/>
        <v>否</v>
      </c>
      <c r="G981" s="317" t="str">
        <f t="shared" si="57"/>
        <v>项</v>
      </c>
    </row>
    <row r="982" s="307" customFormat="1" ht="36" customHeight="1" spans="1:7">
      <c r="A982" s="198" t="s">
        <v>1907</v>
      </c>
      <c r="B982" s="221" t="s">
        <v>3284</v>
      </c>
      <c r="C982" s="330"/>
      <c r="D982" s="330"/>
      <c r="E982" s="328" t="str">
        <f t="shared" si="55"/>
        <v/>
      </c>
      <c r="F982" s="329" t="str">
        <f t="shared" si="56"/>
        <v>否</v>
      </c>
      <c r="G982" s="317" t="str">
        <f t="shared" si="57"/>
        <v>项</v>
      </c>
    </row>
    <row r="983" s="307" customFormat="1" ht="36" customHeight="1" spans="1:7">
      <c r="A983" s="198" t="s">
        <v>1909</v>
      </c>
      <c r="B983" s="221" t="s">
        <v>1910</v>
      </c>
      <c r="C983" s="330"/>
      <c r="D983" s="330"/>
      <c r="E983" s="328" t="str">
        <f t="shared" si="55"/>
        <v/>
      </c>
      <c r="F983" s="329" t="str">
        <f t="shared" si="56"/>
        <v>否</v>
      </c>
      <c r="G983" s="317" t="str">
        <f t="shared" si="57"/>
        <v>项</v>
      </c>
    </row>
    <row r="984" ht="36" customHeight="1" spans="1:7">
      <c r="A984" s="198" t="s">
        <v>1911</v>
      </c>
      <c r="B984" s="221" t="s">
        <v>1912</v>
      </c>
      <c r="C984" s="330">
        <f>SUM(C985:C993)</f>
        <v>0</v>
      </c>
      <c r="D984" s="330">
        <f>SUM(D985:D993)</f>
        <v>0</v>
      </c>
      <c r="E984" s="328" t="str">
        <f t="shared" si="55"/>
        <v/>
      </c>
      <c r="F984" s="329" t="str">
        <f t="shared" si="56"/>
        <v>否</v>
      </c>
      <c r="G984" s="317" t="str">
        <f t="shared" si="57"/>
        <v>款</v>
      </c>
    </row>
    <row r="985" s="307" customFormat="1" ht="36" customHeight="1" spans="1:7">
      <c r="A985" s="198" t="s">
        <v>1913</v>
      </c>
      <c r="B985" s="221" t="s">
        <v>249</v>
      </c>
      <c r="C985" s="330"/>
      <c r="D985" s="330"/>
      <c r="E985" s="328" t="str">
        <f t="shared" si="55"/>
        <v/>
      </c>
      <c r="F985" s="329" t="str">
        <f t="shared" si="56"/>
        <v>否</v>
      </c>
      <c r="G985" s="317" t="str">
        <f t="shared" si="57"/>
        <v>项</v>
      </c>
    </row>
    <row r="986" s="307" customFormat="1" ht="36" customHeight="1" spans="1:7">
      <c r="A986" s="198" t="s">
        <v>1914</v>
      </c>
      <c r="B986" s="221" t="s">
        <v>251</v>
      </c>
      <c r="C986" s="330"/>
      <c r="D986" s="330"/>
      <c r="E986" s="328" t="str">
        <f t="shared" si="55"/>
        <v/>
      </c>
      <c r="F986" s="329" t="str">
        <f t="shared" si="56"/>
        <v>否</v>
      </c>
      <c r="G986" s="317" t="str">
        <f t="shared" si="57"/>
        <v>项</v>
      </c>
    </row>
    <row r="987" s="307" customFormat="1" ht="36" customHeight="1" spans="1:7">
      <c r="A987" s="198" t="s">
        <v>1915</v>
      </c>
      <c r="B987" s="221" t="s">
        <v>253</v>
      </c>
      <c r="C987" s="330"/>
      <c r="D987" s="330"/>
      <c r="E987" s="328" t="str">
        <f t="shared" si="55"/>
        <v/>
      </c>
      <c r="F987" s="329" t="str">
        <f t="shared" si="56"/>
        <v>否</v>
      </c>
      <c r="G987" s="317" t="str">
        <f t="shared" si="57"/>
        <v>项</v>
      </c>
    </row>
    <row r="988" s="307" customFormat="1" ht="36" customHeight="1" spans="1:7">
      <c r="A988" s="198" t="s">
        <v>1916</v>
      </c>
      <c r="B988" s="221" t="s">
        <v>1917</v>
      </c>
      <c r="C988" s="330"/>
      <c r="D988" s="330"/>
      <c r="E988" s="328" t="str">
        <f t="shared" si="55"/>
        <v/>
      </c>
      <c r="F988" s="329" t="str">
        <f t="shared" si="56"/>
        <v>否</v>
      </c>
      <c r="G988" s="317" t="str">
        <f t="shared" si="57"/>
        <v>项</v>
      </c>
    </row>
    <row r="989" s="307" customFormat="1" ht="36" customHeight="1" spans="1:7">
      <c r="A989" s="198" t="s">
        <v>1918</v>
      </c>
      <c r="B989" s="221" t="s">
        <v>1919</v>
      </c>
      <c r="C989" s="330"/>
      <c r="D989" s="330"/>
      <c r="E989" s="328" t="str">
        <f t="shared" si="55"/>
        <v/>
      </c>
      <c r="F989" s="329" t="str">
        <f t="shared" si="56"/>
        <v>否</v>
      </c>
      <c r="G989" s="317" t="str">
        <f t="shared" si="57"/>
        <v>项</v>
      </c>
    </row>
    <row r="990" s="307" customFormat="1" ht="36" customHeight="1" spans="1:7">
      <c r="A990" s="198" t="s">
        <v>1920</v>
      </c>
      <c r="B990" s="221" t="s">
        <v>1921</v>
      </c>
      <c r="C990" s="330"/>
      <c r="D990" s="330"/>
      <c r="E990" s="328" t="str">
        <f t="shared" si="55"/>
        <v/>
      </c>
      <c r="F990" s="329" t="str">
        <f t="shared" si="56"/>
        <v>否</v>
      </c>
      <c r="G990" s="317" t="str">
        <f t="shared" si="57"/>
        <v>项</v>
      </c>
    </row>
    <row r="991" s="307" customFormat="1" ht="36" customHeight="1" spans="1:7">
      <c r="A991" s="198" t="s">
        <v>1922</v>
      </c>
      <c r="B991" s="221" t="s">
        <v>1923</v>
      </c>
      <c r="C991" s="330"/>
      <c r="D991" s="330"/>
      <c r="E991" s="328" t="str">
        <f t="shared" si="55"/>
        <v/>
      </c>
      <c r="F991" s="329" t="str">
        <f t="shared" si="56"/>
        <v>否</v>
      </c>
      <c r="G991" s="317" t="str">
        <f t="shared" si="57"/>
        <v>项</v>
      </c>
    </row>
    <row r="992" s="307" customFormat="1" ht="36" customHeight="1" spans="1:7">
      <c r="A992" s="198" t="s">
        <v>1924</v>
      </c>
      <c r="B992" s="221" t="s">
        <v>1925</v>
      </c>
      <c r="C992" s="330"/>
      <c r="D992" s="330"/>
      <c r="E992" s="328" t="str">
        <f t="shared" si="55"/>
        <v/>
      </c>
      <c r="F992" s="329" t="str">
        <f t="shared" si="56"/>
        <v>否</v>
      </c>
      <c r="G992" s="317" t="str">
        <f t="shared" si="57"/>
        <v>项</v>
      </c>
    </row>
    <row r="993" s="307" customFormat="1" ht="36" customHeight="1" spans="1:7">
      <c r="A993" s="198" t="s">
        <v>1926</v>
      </c>
      <c r="B993" s="221" t="s">
        <v>1927</v>
      </c>
      <c r="C993" s="330"/>
      <c r="D993" s="330"/>
      <c r="E993" s="328" t="str">
        <f t="shared" si="55"/>
        <v/>
      </c>
      <c r="F993" s="329" t="str">
        <f t="shared" si="56"/>
        <v>否</v>
      </c>
      <c r="G993" s="317" t="str">
        <f t="shared" si="57"/>
        <v>项</v>
      </c>
    </row>
    <row r="994" ht="36" customHeight="1" spans="1:7">
      <c r="A994" s="198" t="s">
        <v>1928</v>
      </c>
      <c r="B994" s="221" t="s">
        <v>1929</v>
      </c>
      <c r="C994" s="330">
        <f>SUM(C995:C1003)</f>
        <v>0</v>
      </c>
      <c r="D994" s="330">
        <f>SUM(D995:D1003)</f>
        <v>0</v>
      </c>
      <c r="E994" s="328" t="str">
        <f t="shared" si="55"/>
        <v/>
      </c>
      <c r="F994" s="329" t="str">
        <f t="shared" si="56"/>
        <v>否</v>
      </c>
      <c r="G994" s="317" t="str">
        <f t="shared" si="57"/>
        <v>款</v>
      </c>
    </row>
    <row r="995" s="307" customFormat="1" ht="36" customHeight="1" spans="1:7">
      <c r="A995" s="198" t="s">
        <v>1930</v>
      </c>
      <c r="B995" s="221" t="s">
        <v>249</v>
      </c>
      <c r="C995" s="330"/>
      <c r="D995" s="330"/>
      <c r="E995" s="328" t="str">
        <f t="shared" si="55"/>
        <v/>
      </c>
      <c r="F995" s="329" t="str">
        <f t="shared" si="56"/>
        <v>否</v>
      </c>
      <c r="G995" s="317" t="str">
        <f t="shared" si="57"/>
        <v>项</v>
      </c>
    </row>
    <row r="996" s="307" customFormat="1" ht="36" customHeight="1" spans="1:7">
      <c r="A996" s="198" t="s">
        <v>1931</v>
      </c>
      <c r="B996" s="221" t="s">
        <v>251</v>
      </c>
      <c r="C996" s="330"/>
      <c r="D996" s="330"/>
      <c r="E996" s="328" t="str">
        <f t="shared" si="55"/>
        <v/>
      </c>
      <c r="F996" s="329" t="str">
        <f t="shared" si="56"/>
        <v>否</v>
      </c>
      <c r="G996" s="317" t="str">
        <f t="shared" si="57"/>
        <v>项</v>
      </c>
    </row>
    <row r="997" s="307" customFormat="1" ht="36" customHeight="1" spans="1:7">
      <c r="A997" s="198" t="s">
        <v>1932</v>
      </c>
      <c r="B997" s="221" t="s">
        <v>253</v>
      </c>
      <c r="C997" s="330"/>
      <c r="D997" s="330"/>
      <c r="E997" s="328" t="str">
        <f t="shared" si="55"/>
        <v/>
      </c>
      <c r="F997" s="329" t="str">
        <f t="shared" si="56"/>
        <v>否</v>
      </c>
      <c r="G997" s="317" t="str">
        <f t="shared" si="57"/>
        <v>项</v>
      </c>
    </row>
    <row r="998" s="307" customFormat="1" ht="36" customHeight="1" spans="1:7">
      <c r="A998" s="198" t="s">
        <v>1933</v>
      </c>
      <c r="B998" s="221" t="s">
        <v>1934</v>
      </c>
      <c r="C998" s="330"/>
      <c r="D998" s="330"/>
      <c r="E998" s="328" t="str">
        <f t="shared" si="55"/>
        <v/>
      </c>
      <c r="F998" s="329" t="str">
        <f t="shared" si="56"/>
        <v>否</v>
      </c>
      <c r="G998" s="317" t="str">
        <f t="shared" si="57"/>
        <v>项</v>
      </c>
    </row>
    <row r="999" s="307" customFormat="1" ht="36" customHeight="1" spans="1:7">
      <c r="A999" s="198" t="s">
        <v>1935</v>
      </c>
      <c r="B999" s="221" t="s">
        <v>1936</v>
      </c>
      <c r="C999" s="330"/>
      <c r="D999" s="330"/>
      <c r="E999" s="328" t="str">
        <f t="shared" si="55"/>
        <v/>
      </c>
      <c r="F999" s="329" t="str">
        <f t="shared" si="56"/>
        <v>否</v>
      </c>
      <c r="G999" s="317" t="str">
        <f t="shared" si="57"/>
        <v>项</v>
      </c>
    </row>
    <row r="1000" s="307" customFormat="1" ht="36" customHeight="1" spans="1:7">
      <c r="A1000" s="198" t="s">
        <v>1937</v>
      </c>
      <c r="B1000" s="221" t="s">
        <v>1938</v>
      </c>
      <c r="C1000" s="330"/>
      <c r="D1000" s="330"/>
      <c r="E1000" s="328" t="str">
        <f t="shared" si="55"/>
        <v/>
      </c>
      <c r="F1000" s="329" t="str">
        <f t="shared" si="56"/>
        <v>否</v>
      </c>
      <c r="G1000" s="317" t="str">
        <f t="shared" si="57"/>
        <v>项</v>
      </c>
    </row>
    <row r="1001" s="307" customFormat="1" ht="36" customHeight="1" spans="1:7">
      <c r="A1001" s="198" t="s">
        <v>1939</v>
      </c>
      <c r="B1001" s="221" t="s">
        <v>1940</v>
      </c>
      <c r="C1001" s="330"/>
      <c r="D1001" s="330"/>
      <c r="E1001" s="328" t="str">
        <f t="shared" si="55"/>
        <v/>
      </c>
      <c r="F1001" s="329" t="str">
        <f t="shared" si="56"/>
        <v>否</v>
      </c>
      <c r="G1001" s="317" t="str">
        <f t="shared" si="57"/>
        <v>项</v>
      </c>
    </row>
    <row r="1002" s="307" customFormat="1" ht="36" customHeight="1" spans="1:7">
      <c r="A1002" s="198" t="s">
        <v>1941</v>
      </c>
      <c r="B1002" s="221" t="s">
        <v>1942</v>
      </c>
      <c r="C1002" s="330"/>
      <c r="D1002" s="330"/>
      <c r="E1002" s="328" t="str">
        <f t="shared" si="55"/>
        <v/>
      </c>
      <c r="F1002" s="329" t="str">
        <f t="shared" si="56"/>
        <v>否</v>
      </c>
      <c r="G1002" s="317" t="str">
        <f t="shared" si="57"/>
        <v>项</v>
      </c>
    </row>
    <row r="1003" s="307" customFormat="1" ht="36" customHeight="1" spans="1:7">
      <c r="A1003" s="198" t="s">
        <v>1943</v>
      </c>
      <c r="B1003" s="221" t="s">
        <v>1944</v>
      </c>
      <c r="C1003" s="330"/>
      <c r="D1003" s="330"/>
      <c r="E1003" s="328" t="str">
        <f t="shared" si="55"/>
        <v/>
      </c>
      <c r="F1003" s="329" t="str">
        <f t="shared" si="56"/>
        <v>否</v>
      </c>
      <c r="G1003" s="317" t="str">
        <f t="shared" si="57"/>
        <v>项</v>
      </c>
    </row>
    <row r="1004" ht="36" customHeight="1" spans="1:7">
      <c r="A1004" s="198" t="s">
        <v>1945</v>
      </c>
      <c r="B1004" s="221" t="s">
        <v>3285</v>
      </c>
      <c r="C1004" s="330">
        <f>SUM(C1005:C1008)</f>
        <v>0</v>
      </c>
      <c r="D1004" s="330">
        <f>SUM(D1005:D1008)</f>
        <v>0</v>
      </c>
      <c r="E1004" s="328" t="str">
        <f t="shared" si="55"/>
        <v/>
      </c>
      <c r="F1004" s="329" t="str">
        <f t="shared" si="56"/>
        <v>否</v>
      </c>
      <c r="G1004" s="317" t="str">
        <f t="shared" si="57"/>
        <v>款</v>
      </c>
    </row>
    <row r="1005" s="307" customFormat="1" ht="36" customHeight="1" spans="1:7">
      <c r="A1005" s="198" t="s">
        <v>1948</v>
      </c>
      <c r="B1005" s="221" t="s">
        <v>3286</v>
      </c>
      <c r="C1005" s="330"/>
      <c r="D1005" s="330"/>
      <c r="E1005" s="328" t="str">
        <f t="shared" si="55"/>
        <v/>
      </c>
      <c r="F1005" s="329" t="str">
        <f t="shared" si="56"/>
        <v>否</v>
      </c>
      <c r="G1005" s="317" t="str">
        <f t="shared" si="57"/>
        <v>项</v>
      </c>
    </row>
    <row r="1006" s="307" customFormat="1" ht="36" customHeight="1" spans="1:7">
      <c r="A1006" s="198" t="s">
        <v>1950</v>
      </c>
      <c r="B1006" s="221" t="s">
        <v>3287</v>
      </c>
      <c r="C1006" s="330"/>
      <c r="D1006" s="330"/>
      <c r="E1006" s="328" t="str">
        <f t="shared" si="55"/>
        <v/>
      </c>
      <c r="F1006" s="329" t="str">
        <f t="shared" si="56"/>
        <v>否</v>
      </c>
      <c r="G1006" s="317" t="str">
        <f t="shared" si="57"/>
        <v>项</v>
      </c>
    </row>
    <row r="1007" s="307" customFormat="1" ht="36" customHeight="1" spans="1:7">
      <c r="A1007" s="198" t="s">
        <v>1952</v>
      </c>
      <c r="B1007" s="221" t="s">
        <v>3288</v>
      </c>
      <c r="C1007" s="330"/>
      <c r="D1007" s="330"/>
      <c r="E1007" s="328" t="str">
        <f t="shared" si="55"/>
        <v/>
      </c>
      <c r="F1007" s="329" t="str">
        <f t="shared" si="56"/>
        <v>否</v>
      </c>
      <c r="G1007" s="317" t="str">
        <f t="shared" si="57"/>
        <v>项</v>
      </c>
    </row>
    <row r="1008" s="307" customFormat="1" ht="36" customHeight="1" spans="1:7">
      <c r="A1008" s="198" t="s">
        <v>1954</v>
      </c>
      <c r="B1008" s="221" t="s">
        <v>3289</v>
      </c>
      <c r="C1008" s="330"/>
      <c r="D1008" s="330"/>
      <c r="E1008" s="328" t="str">
        <f t="shared" si="55"/>
        <v/>
      </c>
      <c r="F1008" s="329" t="str">
        <f t="shared" si="56"/>
        <v>否</v>
      </c>
      <c r="G1008" s="317" t="str">
        <f t="shared" si="57"/>
        <v>项</v>
      </c>
    </row>
    <row r="1009" ht="36" customHeight="1" spans="1:7">
      <c r="A1009" s="198" t="s">
        <v>1956</v>
      </c>
      <c r="B1009" s="221" t="s">
        <v>1957</v>
      </c>
      <c r="C1009" s="330">
        <f>SUM(C1010:C1015)</f>
        <v>0</v>
      </c>
      <c r="D1009" s="330">
        <f>SUM(D1010:D1015)</f>
        <v>0</v>
      </c>
      <c r="E1009" s="328" t="str">
        <f t="shared" si="55"/>
        <v/>
      </c>
      <c r="F1009" s="329" t="str">
        <f t="shared" si="56"/>
        <v>否</v>
      </c>
      <c r="G1009" s="317" t="str">
        <f t="shared" si="57"/>
        <v>款</v>
      </c>
    </row>
    <row r="1010" s="307" customFormat="1" ht="36" customHeight="1" spans="1:7">
      <c r="A1010" s="198" t="s">
        <v>1958</v>
      </c>
      <c r="B1010" s="221" t="s">
        <v>249</v>
      </c>
      <c r="C1010" s="330"/>
      <c r="D1010" s="330"/>
      <c r="E1010" s="328" t="str">
        <f t="shared" si="55"/>
        <v/>
      </c>
      <c r="F1010" s="329" t="str">
        <f t="shared" si="56"/>
        <v>否</v>
      </c>
      <c r="G1010" s="317" t="str">
        <f t="shared" si="57"/>
        <v>项</v>
      </c>
    </row>
    <row r="1011" s="307" customFormat="1" ht="36" customHeight="1" spans="1:7">
      <c r="A1011" s="198" t="s">
        <v>1959</v>
      </c>
      <c r="B1011" s="221" t="s">
        <v>251</v>
      </c>
      <c r="C1011" s="330"/>
      <c r="D1011" s="330"/>
      <c r="E1011" s="328" t="str">
        <f t="shared" si="55"/>
        <v/>
      </c>
      <c r="F1011" s="329" t="str">
        <f t="shared" si="56"/>
        <v>否</v>
      </c>
      <c r="G1011" s="317" t="str">
        <f t="shared" si="57"/>
        <v>项</v>
      </c>
    </row>
    <row r="1012" s="307" customFormat="1" ht="36" customHeight="1" spans="1:7">
      <c r="A1012" s="198" t="s">
        <v>1960</v>
      </c>
      <c r="B1012" s="221" t="s">
        <v>253</v>
      </c>
      <c r="C1012" s="330"/>
      <c r="D1012" s="330"/>
      <c r="E1012" s="328" t="str">
        <f t="shared" si="55"/>
        <v/>
      </c>
      <c r="F1012" s="329" t="str">
        <f t="shared" si="56"/>
        <v>否</v>
      </c>
      <c r="G1012" s="317" t="str">
        <f t="shared" si="57"/>
        <v>项</v>
      </c>
    </row>
    <row r="1013" s="307" customFormat="1" ht="36" customHeight="1" spans="1:7">
      <c r="A1013" s="198" t="s">
        <v>1961</v>
      </c>
      <c r="B1013" s="221" t="s">
        <v>1925</v>
      </c>
      <c r="C1013" s="330"/>
      <c r="D1013" s="330"/>
      <c r="E1013" s="328" t="str">
        <f t="shared" si="55"/>
        <v/>
      </c>
      <c r="F1013" s="329" t="str">
        <f t="shared" si="56"/>
        <v>否</v>
      </c>
      <c r="G1013" s="317" t="str">
        <f t="shared" si="57"/>
        <v>项</v>
      </c>
    </row>
    <row r="1014" s="307" customFormat="1" ht="36" customHeight="1" spans="1:7">
      <c r="A1014" s="198" t="s">
        <v>1962</v>
      </c>
      <c r="B1014" s="221" t="s">
        <v>1963</v>
      </c>
      <c r="C1014" s="330"/>
      <c r="D1014" s="330"/>
      <c r="E1014" s="328" t="str">
        <f t="shared" si="55"/>
        <v/>
      </c>
      <c r="F1014" s="329" t="str">
        <f t="shared" si="56"/>
        <v>否</v>
      </c>
      <c r="G1014" s="317" t="str">
        <f t="shared" si="57"/>
        <v>项</v>
      </c>
    </row>
    <row r="1015" s="307" customFormat="1" ht="36" customHeight="1" spans="1:7">
      <c r="A1015" s="198" t="s">
        <v>1964</v>
      </c>
      <c r="B1015" s="221" t="s">
        <v>1965</v>
      </c>
      <c r="C1015" s="330"/>
      <c r="D1015" s="330"/>
      <c r="E1015" s="328" t="str">
        <f t="shared" si="55"/>
        <v/>
      </c>
      <c r="F1015" s="329" t="str">
        <f t="shared" si="56"/>
        <v>否</v>
      </c>
      <c r="G1015" s="317" t="str">
        <f t="shared" si="57"/>
        <v>项</v>
      </c>
    </row>
    <row r="1016" ht="36" customHeight="1" spans="1:7">
      <c r="A1016" s="198" t="s">
        <v>1966</v>
      </c>
      <c r="B1016" s="221" t="s">
        <v>1967</v>
      </c>
      <c r="C1016" s="330">
        <f>SUM(C1017:C1020)</f>
        <v>0</v>
      </c>
      <c r="D1016" s="330">
        <f>SUM(D1017:D1020)</f>
        <v>0</v>
      </c>
      <c r="E1016" s="328" t="str">
        <f t="shared" si="55"/>
        <v/>
      </c>
      <c r="F1016" s="329" t="str">
        <f t="shared" si="56"/>
        <v>否</v>
      </c>
      <c r="G1016" s="317" t="str">
        <f t="shared" si="57"/>
        <v>款</v>
      </c>
    </row>
    <row r="1017" s="307" customFormat="1" ht="36" customHeight="1" spans="1:7">
      <c r="A1017" s="198" t="s">
        <v>1968</v>
      </c>
      <c r="B1017" s="221" t="s">
        <v>1969</v>
      </c>
      <c r="C1017" s="330"/>
      <c r="D1017" s="330"/>
      <c r="E1017" s="328" t="str">
        <f t="shared" si="55"/>
        <v/>
      </c>
      <c r="F1017" s="329" t="str">
        <f t="shared" si="56"/>
        <v>否</v>
      </c>
      <c r="G1017" s="317" t="str">
        <f t="shared" si="57"/>
        <v>项</v>
      </c>
    </row>
    <row r="1018" s="307" customFormat="1" ht="36" customHeight="1" spans="1:7">
      <c r="A1018" s="198" t="s">
        <v>1970</v>
      </c>
      <c r="B1018" s="221" t="s">
        <v>1971</v>
      </c>
      <c r="C1018" s="330"/>
      <c r="D1018" s="330"/>
      <c r="E1018" s="328" t="str">
        <f t="shared" si="55"/>
        <v/>
      </c>
      <c r="F1018" s="329" t="str">
        <f t="shared" si="56"/>
        <v>否</v>
      </c>
      <c r="G1018" s="317" t="str">
        <f t="shared" si="57"/>
        <v>项</v>
      </c>
    </row>
    <row r="1019" s="307" customFormat="1" ht="36" customHeight="1" spans="1:7">
      <c r="A1019" s="198" t="s">
        <v>1972</v>
      </c>
      <c r="B1019" s="221" t="s">
        <v>1973</v>
      </c>
      <c r="C1019" s="330"/>
      <c r="D1019" s="330"/>
      <c r="E1019" s="328" t="str">
        <f t="shared" si="55"/>
        <v/>
      </c>
      <c r="F1019" s="329" t="str">
        <f t="shared" si="56"/>
        <v>否</v>
      </c>
      <c r="G1019" s="317" t="str">
        <f t="shared" si="57"/>
        <v>项</v>
      </c>
    </row>
    <row r="1020" s="307" customFormat="1" ht="36" customHeight="1" spans="1:7">
      <c r="A1020" s="198" t="s">
        <v>1974</v>
      </c>
      <c r="B1020" s="221" t="s">
        <v>1975</v>
      </c>
      <c r="C1020" s="330"/>
      <c r="D1020" s="330"/>
      <c r="E1020" s="328" t="str">
        <f t="shared" si="55"/>
        <v/>
      </c>
      <c r="F1020" s="329" t="str">
        <f t="shared" si="56"/>
        <v>否</v>
      </c>
      <c r="G1020" s="317" t="str">
        <f t="shared" si="57"/>
        <v>项</v>
      </c>
    </row>
    <row r="1021" ht="36" customHeight="1" spans="1:7">
      <c r="A1021" s="198" t="s">
        <v>1976</v>
      </c>
      <c r="B1021" s="221" t="s">
        <v>1977</v>
      </c>
      <c r="C1021" s="330">
        <f>SUM(C1022:C1023)</f>
        <v>0</v>
      </c>
      <c r="D1021" s="330">
        <f>SUM(D1022:D1023)</f>
        <v>0</v>
      </c>
      <c r="E1021" s="328" t="str">
        <f t="shared" si="55"/>
        <v/>
      </c>
      <c r="F1021" s="329" t="str">
        <f t="shared" si="56"/>
        <v>否</v>
      </c>
      <c r="G1021" s="317" t="str">
        <f t="shared" si="57"/>
        <v>款</v>
      </c>
    </row>
    <row r="1022" s="307" customFormat="1" ht="36" customHeight="1" spans="1:7">
      <c r="A1022" s="198" t="s">
        <v>1978</v>
      </c>
      <c r="B1022" s="221" t="s">
        <v>1979</v>
      </c>
      <c r="C1022" s="330"/>
      <c r="D1022" s="330"/>
      <c r="E1022" s="328" t="str">
        <f t="shared" si="55"/>
        <v/>
      </c>
      <c r="F1022" s="329" t="str">
        <f t="shared" si="56"/>
        <v>否</v>
      </c>
      <c r="G1022" s="317" t="str">
        <f t="shared" si="57"/>
        <v>项</v>
      </c>
    </row>
    <row r="1023" s="307" customFormat="1" ht="36" customHeight="1" spans="1:8">
      <c r="A1023" s="198" t="s">
        <v>1980</v>
      </c>
      <c r="B1023" s="221" t="s">
        <v>1981</v>
      </c>
      <c r="C1023" s="330"/>
      <c r="D1023" s="330"/>
      <c r="E1023" s="328" t="str">
        <f t="shared" si="55"/>
        <v/>
      </c>
      <c r="F1023" s="329" t="str">
        <f t="shared" si="56"/>
        <v>否</v>
      </c>
      <c r="G1023" s="317" t="str">
        <f t="shared" si="57"/>
        <v>项</v>
      </c>
      <c r="H1023" s="307">
        <f>SUM(H982:H1022)</f>
        <v>0</v>
      </c>
    </row>
    <row r="1024" ht="36" customHeight="1" spans="1:7">
      <c r="A1024" s="192" t="s">
        <v>201</v>
      </c>
      <c r="B1024" s="258" t="s">
        <v>202</v>
      </c>
      <c r="C1024" s="239">
        <f>SUM(C1025,C1035,C1051,C1056,C1073,C1080,C1088)</f>
        <v>1615</v>
      </c>
      <c r="D1024" s="239">
        <f>SUM(D1025,D1035,D1051,D1056,D1073,D1080,D1088)</f>
        <v>1834</v>
      </c>
      <c r="E1024" s="328">
        <f t="shared" si="55"/>
        <v>0.136</v>
      </c>
      <c r="F1024" s="329" t="str">
        <f t="shared" si="56"/>
        <v>是</v>
      </c>
      <c r="G1024" s="317" t="str">
        <f t="shared" si="57"/>
        <v>类</v>
      </c>
    </row>
    <row r="1025" ht="36" customHeight="1" spans="1:7">
      <c r="A1025" s="198" t="s">
        <v>1982</v>
      </c>
      <c r="B1025" s="221" t="s">
        <v>1983</v>
      </c>
      <c r="C1025" s="330">
        <f>SUM(C1026:C1034)</f>
        <v>14</v>
      </c>
      <c r="D1025" s="330">
        <f>SUM(D1026:D1034)</f>
        <v>22</v>
      </c>
      <c r="E1025" s="328" t="str">
        <f t="shared" si="55"/>
        <v/>
      </c>
      <c r="F1025" s="329" t="str">
        <f t="shared" si="56"/>
        <v>是</v>
      </c>
      <c r="G1025" s="317" t="str">
        <f t="shared" si="57"/>
        <v>款</v>
      </c>
    </row>
    <row r="1026" s="307" customFormat="1" ht="36" customHeight="1" spans="1:7">
      <c r="A1026" s="198" t="s">
        <v>1984</v>
      </c>
      <c r="B1026" s="221" t="s">
        <v>249</v>
      </c>
      <c r="C1026" s="332">
        <v>14</v>
      </c>
      <c r="D1026" s="330">
        <v>22</v>
      </c>
      <c r="E1026" s="328" t="str">
        <f t="shared" si="55"/>
        <v/>
      </c>
      <c r="F1026" s="329" t="str">
        <f t="shared" si="56"/>
        <v>是</v>
      </c>
      <c r="G1026" s="317" t="str">
        <f t="shared" si="57"/>
        <v>项</v>
      </c>
    </row>
    <row r="1027" s="307" customFormat="1" ht="36" customHeight="1" spans="1:7">
      <c r="A1027" s="198" t="s">
        <v>1985</v>
      </c>
      <c r="B1027" s="221" t="s">
        <v>251</v>
      </c>
      <c r="C1027" s="330"/>
      <c r="D1027" s="330"/>
      <c r="E1027" s="328" t="str">
        <f t="shared" si="55"/>
        <v/>
      </c>
      <c r="F1027" s="329" t="str">
        <f t="shared" si="56"/>
        <v>否</v>
      </c>
      <c r="G1027" s="317" t="str">
        <f t="shared" si="57"/>
        <v>项</v>
      </c>
    </row>
    <row r="1028" s="307" customFormat="1" ht="36" customHeight="1" spans="1:7">
      <c r="A1028" s="198" t="s">
        <v>1986</v>
      </c>
      <c r="B1028" s="221" t="s">
        <v>253</v>
      </c>
      <c r="C1028" s="330"/>
      <c r="D1028" s="330"/>
      <c r="E1028" s="328" t="str">
        <f t="shared" si="55"/>
        <v/>
      </c>
      <c r="F1028" s="329" t="str">
        <f t="shared" si="56"/>
        <v>否</v>
      </c>
      <c r="G1028" s="317" t="str">
        <f t="shared" si="57"/>
        <v>项</v>
      </c>
    </row>
    <row r="1029" s="307" customFormat="1" ht="36" customHeight="1" spans="1:7">
      <c r="A1029" s="198" t="s">
        <v>1987</v>
      </c>
      <c r="B1029" s="221" t="s">
        <v>1988</v>
      </c>
      <c r="C1029" s="330"/>
      <c r="D1029" s="330"/>
      <c r="E1029" s="328" t="str">
        <f t="shared" si="55"/>
        <v/>
      </c>
      <c r="F1029" s="329" t="str">
        <f t="shared" si="56"/>
        <v>否</v>
      </c>
      <c r="G1029" s="317" t="str">
        <f t="shared" si="57"/>
        <v>项</v>
      </c>
    </row>
    <row r="1030" s="307" customFormat="1" ht="36" customHeight="1" spans="1:7">
      <c r="A1030" s="198" t="s">
        <v>1989</v>
      </c>
      <c r="B1030" s="221" t="s">
        <v>1990</v>
      </c>
      <c r="C1030" s="330"/>
      <c r="D1030" s="330"/>
      <c r="E1030" s="328" t="str">
        <f t="shared" si="55"/>
        <v/>
      </c>
      <c r="F1030" s="329" t="str">
        <f t="shared" si="56"/>
        <v>否</v>
      </c>
      <c r="G1030" s="317" t="str">
        <f t="shared" si="57"/>
        <v>项</v>
      </c>
    </row>
    <row r="1031" s="307" customFormat="1" ht="36" customHeight="1" spans="1:7">
      <c r="A1031" s="198" t="s">
        <v>1991</v>
      </c>
      <c r="B1031" s="221" t="s">
        <v>1992</v>
      </c>
      <c r="C1031" s="330"/>
      <c r="D1031" s="330"/>
      <c r="E1031" s="328" t="str">
        <f t="shared" si="55"/>
        <v/>
      </c>
      <c r="F1031" s="329" t="str">
        <f t="shared" si="56"/>
        <v>否</v>
      </c>
      <c r="G1031" s="317" t="str">
        <f t="shared" si="57"/>
        <v>项</v>
      </c>
    </row>
    <row r="1032" s="307" customFormat="1" ht="36" customHeight="1" spans="1:7">
      <c r="A1032" s="198" t="s">
        <v>1993</v>
      </c>
      <c r="B1032" s="221" t="s">
        <v>1994</v>
      </c>
      <c r="C1032" s="330"/>
      <c r="D1032" s="330"/>
      <c r="E1032" s="328" t="str">
        <f t="shared" si="55"/>
        <v/>
      </c>
      <c r="F1032" s="329" t="str">
        <f t="shared" si="56"/>
        <v>否</v>
      </c>
      <c r="G1032" s="317" t="str">
        <f t="shared" si="57"/>
        <v>项</v>
      </c>
    </row>
    <row r="1033" s="307" customFormat="1" ht="36" customHeight="1" spans="1:7">
      <c r="A1033" s="198" t="s">
        <v>1995</v>
      </c>
      <c r="B1033" s="221" t="s">
        <v>1996</v>
      </c>
      <c r="C1033" s="330"/>
      <c r="D1033" s="330"/>
      <c r="E1033" s="328" t="str">
        <f t="shared" si="55"/>
        <v/>
      </c>
      <c r="F1033" s="329" t="str">
        <f t="shared" si="56"/>
        <v>否</v>
      </c>
      <c r="G1033" s="317" t="str">
        <f t="shared" si="57"/>
        <v>项</v>
      </c>
    </row>
    <row r="1034" s="307" customFormat="1" ht="36" customHeight="1" spans="1:7">
      <c r="A1034" s="198" t="s">
        <v>1997</v>
      </c>
      <c r="B1034" s="221" t="s">
        <v>1998</v>
      </c>
      <c r="C1034" s="330"/>
      <c r="D1034" s="330"/>
      <c r="E1034" s="328" t="str">
        <f t="shared" si="55"/>
        <v/>
      </c>
      <c r="F1034" s="329" t="str">
        <f t="shared" si="56"/>
        <v>否</v>
      </c>
      <c r="G1034" s="317" t="str">
        <f t="shared" si="57"/>
        <v>项</v>
      </c>
    </row>
    <row r="1035" ht="36" customHeight="1" spans="1:7">
      <c r="A1035" s="198" t="s">
        <v>1999</v>
      </c>
      <c r="B1035" s="221" t="s">
        <v>2000</v>
      </c>
      <c r="C1035" s="330">
        <f>SUM(C1036:C1050)</f>
        <v>0</v>
      </c>
      <c r="D1035" s="330">
        <f>SUM(D1036:D1050)</f>
        <v>0</v>
      </c>
      <c r="E1035" s="328" t="str">
        <f t="shared" ref="E1035:E1098" si="58">IF(C1035&lt;&gt;0,IF((D1035/C1035-1)&lt;-30%,"",IF((D1035/C1035-1)&gt;30%,"",D1035/C1035-1)),"")</f>
        <v/>
      </c>
      <c r="F1035" s="329" t="str">
        <f t="shared" si="56"/>
        <v>否</v>
      </c>
      <c r="G1035" s="317" t="str">
        <f t="shared" si="57"/>
        <v>款</v>
      </c>
    </row>
    <row r="1036" s="307" customFormat="1" ht="36" customHeight="1" spans="1:7">
      <c r="A1036" s="198" t="s">
        <v>2001</v>
      </c>
      <c r="B1036" s="221" t="s">
        <v>249</v>
      </c>
      <c r="C1036" s="330"/>
      <c r="D1036" s="330"/>
      <c r="E1036" s="328" t="str">
        <f t="shared" si="58"/>
        <v/>
      </c>
      <c r="F1036" s="329" t="str">
        <f t="shared" si="56"/>
        <v>否</v>
      </c>
      <c r="G1036" s="317" t="str">
        <f t="shared" si="57"/>
        <v>项</v>
      </c>
    </row>
    <row r="1037" s="307" customFormat="1" ht="36" customHeight="1" spans="1:7">
      <c r="A1037" s="198" t="s">
        <v>2002</v>
      </c>
      <c r="B1037" s="221" t="s">
        <v>251</v>
      </c>
      <c r="C1037" s="330"/>
      <c r="D1037" s="330"/>
      <c r="E1037" s="328" t="str">
        <f t="shared" si="58"/>
        <v/>
      </c>
      <c r="F1037" s="329" t="str">
        <f t="shared" si="56"/>
        <v>否</v>
      </c>
      <c r="G1037" s="317" t="str">
        <f t="shared" si="57"/>
        <v>项</v>
      </c>
    </row>
    <row r="1038" s="307" customFormat="1" ht="36" customHeight="1" spans="1:7">
      <c r="A1038" s="198" t="s">
        <v>2003</v>
      </c>
      <c r="B1038" s="221" t="s">
        <v>253</v>
      </c>
      <c r="C1038" s="330"/>
      <c r="D1038" s="330"/>
      <c r="E1038" s="328" t="str">
        <f t="shared" si="58"/>
        <v/>
      </c>
      <c r="F1038" s="329" t="str">
        <f t="shared" si="56"/>
        <v>否</v>
      </c>
      <c r="G1038" s="317" t="str">
        <f t="shared" si="57"/>
        <v>项</v>
      </c>
    </row>
    <row r="1039" s="307" customFormat="1" ht="36" customHeight="1" spans="1:7">
      <c r="A1039" s="198" t="s">
        <v>2004</v>
      </c>
      <c r="B1039" s="221" t="s">
        <v>2005</v>
      </c>
      <c r="C1039" s="330"/>
      <c r="D1039" s="330"/>
      <c r="E1039" s="328" t="str">
        <f t="shared" si="58"/>
        <v/>
      </c>
      <c r="F1039" s="329" t="str">
        <f t="shared" si="56"/>
        <v>否</v>
      </c>
      <c r="G1039" s="317" t="str">
        <f t="shared" si="57"/>
        <v>项</v>
      </c>
    </row>
    <row r="1040" s="307" customFormat="1" ht="36" customHeight="1" spans="1:7">
      <c r="A1040" s="198" t="s">
        <v>2006</v>
      </c>
      <c r="B1040" s="221" t="s">
        <v>2007</v>
      </c>
      <c r="C1040" s="330"/>
      <c r="D1040" s="330"/>
      <c r="E1040" s="328" t="str">
        <f t="shared" si="58"/>
        <v/>
      </c>
      <c r="F1040" s="329" t="str">
        <f t="shared" si="56"/>
        <v>否</v>
      </c>
      <c r="G1040" s="317" t="str">
        <f t="shared" si="57"/>
        <v>项</v>
      </c>
    </row>
    <row r="1041" s="307" customFormat="1" ht="36" customHeight="1" spans="1:7">
      <c r="A1041" s="198" t="s">
        <v>2008</v>
      </c>
      <c r="B1041" s="221" t="s">
        <v>2009</v>
      </c>
      <c r="C1041" s="330"/>
      <c r="D1041" s="330"/>
      <c r="E1041" s="328" t="str">
        <f t="shared" si="58"/>
        <v/>
      </c>
      <c r="F1041" s="329" t="str">
        <f t="shared" si="56"/>
        <v>否</v>
      </c>
      <c r="G1041" s="317" t="str">
        <f t="shared" si="57"/>
        <v>项</v>
      </c>
    </row>
    <row r="1042" s="307" customFormat="1" ht="36" customHeight="1" spans="1:7">
      <c r="A1042" s="198" t="s">
        <v>2010</v>
      </c>
      <c r="B1042" s="221" t="s">
        <v>2011</v>
      </c>
      <c r="C1042" s="330"/>
      <c r="D1042" s="330"/>
      <c r="E1042" s="328" t="str">
        <f t="shared" si="58"/>
        <v/>
      </c>
      <c r="F1042" s="329" t="str">
        <f t="shared" si="56"/>
        <v>否</v>
      </c>
      <c r="G1042" s="317" t="str">
        <f t="shared" si="57"/>
        <v>项</v>
      </c>
    </row>
    <row r="1043" s="307" customFormat="1" ht="36" customHeight="1" spans="1:7">
      <c r="A1043" s="198" t="s">
        <v>2012</v>
      </c>
      <c r="B1043" s="221" t="s">
        <v>2013</v>
      </c>
      <c r="C1043" s="330"/>
      <c r="D1043" s="330"/>
      <c r="E1043" s="328" t="str">
        <f t="shared" si="58"/>
        <v/>
      </c>
      <c r="F1043" s="329" t="str">
        <f t="shared" ref="F1043:F1106" si="59">IF(LEN(A1043)=3,"是",IF(B1043&lt;&gt;"",IF(SUM(C1043:D1043)&lt;&gt;0,"是","否"),"是"))</f>
        <v>否</v>
      </c>
      <c r="G1043" s="317" t="str">
        <f t="shared" ref="G1043:G1106" si="60">IF(LEN(A1043)=3,"类",IF(LEN(A1043)=5,"款","项"))</f>
        <v>项</v>
      </c>
    </row>
    <row r="1044" s="307" customFormat="1" ht="36" customHeight="1" spans="1:7">
      <c r="A1044" s="198" t="s">
        <v>2014</v>
      </c>
      <c r="B1044" s="221" t="s">
        <v>2015</v>
      </c>
      <c r="C1044" s="330"/>
      <c r="D1044" s="330"/>
      <c r="E1044" s="328" t="str">
        <f t="shared" si="58"/>
        <v/>
      </c>
      <c r="F1044" s="329" t="str">
        <f t="shared" si="59"/>
        <v>否</v>
      </c>
      <c r="G1044" s="317" t="str">
        <f t="shared" si="60"/>
        <v>项</v>
      </c>
    </row>
    <row r="1045" s="307" customFormat="1" ht="36" customHeight="1" spans="1:7">
      <c r="A1045" s="198" t="s">
        <v>2016</v>
      </c>
      <c r="B1045" s="221" t="s">
        <v>2017</v>
      </c>
      <c r="C1045" s="330"/>
      <c r="D1045" s="330"/>
      <c r="E1045" s="328" t="str">
        <f t="shared" si="58"/>
        <v/>
      </c>
      <c r="F1045" s="329" t="str">
        <f t="shared" si="59"/>
        <v>否</v>
      </c>
      <c r="G1045" s="317" t="str">
        <f t="shared" si="60"/>
        <v>项</v>
      </c>
    </row>
    <row r="1046" s="307" customFormat="1" ht="36" customHeight="1" spans="1:7">
      <c r="A1046" s="198" t="s">
        <v>2018</v>
      </c>
      <c r="B1046" s="221" t="s">
        <v>2019</v>
      </c>
      <c r="C1046" s="330"/>
      <c r="D1046" s="330"/>
      <c r="E1046" s="328" t="str">
        <f t="shared" si="58"/>
        <v/>
      </c>
      <c r="F1046" s="329" t="str">
        <f t="shared" si="59"/>
        <v>否</v>
      </c>
      <c r="G1046" s="317" t="str">
        <f t="shared" si="60"/>
        <v>项</v>
      </c>
    </row>
    <row r="1047" s="307" customFormat="1" ht="36" customHeight="1" spans="1:7">
      <c r="A1047" s="198" t="s">
        <v>2020</v>
      </c>
      <c r="B1047" s="221" t="s">
        <v>2021</v>
      </c>
      <c r="C1047" s="330"/>
      <c r="D1047" s="330"/>
      <c r="E1047" s="328" t="str">
        <f t="shared" si="58"/>
        <v/>
      </c>
      <c r="F1047" s="329" t="str">
        <f t="shared" si="59"/>
        <v>否</v>
      </c>
      <c r="G1047" s="317" t="str">
        <f t="shared" si="60"/>
        <v>项</v>
      </c>
    </row>
    <row r="1048" s="307" customFormat="1" ht="36" customHeight="1" spans="1:7">
      <c r="A1048" s="198" t="s">
        <v>2022</v>
      </c>
      <c r="B1048" s="221" t="s">
        <v>2023</v>
      </c>
      <c r="C1048" s="330"/>
      <c r="D1048" s="330"/>
      <c r="E1048" s="328" t="str">
        <f t="shared" si="58"/>
        <v/>
      </c>
      <c r="F1048" s="329" t="str">
        <f t="shared" si="59"/>
        <v>否</v>
      </c>
      <c r="G1048" s="317" t="str">
        <f t="shared" si="60"/>
        <v>项</v>
      </c>
    </row>
    <row r="1049" s="307" customFormat="1" ht="36" customHeight="1" spans="1:7">
      <c r="A1049" s="198" t="s">
        <v>2024</v>
      </c>
      <c r="B1049" s="221" t="s">
        <v>2025</v>
      </c>
      <c r="C1049" s="330"/>
      <c r="D1049" s="330"/>
      <c r="E1049" s="328" t="str">
        <f t="shared" si="58"/>
        <v/>
      </c>
      <c r="F1049" s="329" t="str">
        <f t="shared" si="59"/>
        <v>否</v>
      </c>
      <c r="G1049" s="317" t="str">
        <f t="shared" si="60"/>
        <v>项</v>
      </c>
    </row>
    <row r="1050" s="307" customFormat="1" ht="36" customHeight="1" spans="1:7">
      <c r="A1050" s="198" t="s">
        <v>2026</v>
      </c>
      <c r="B1050" s="221" t="s">
        <v>2027</v>
      </c>
      <c r="C1050" s="330"/>
      <c r="D1050" s="330"/>
      <c r="E1050" s="328" t="str">
        <f t="shared" si="58"/>
        <v/>
      </c>
      <c r="F1050" s="329" t="str">
        <f t="shared" si="59"/>
        <v>否</v>
      </c>
      <c r="G1050" s="317" t="str">
        <f t="shared" si="60"/>
        <v>项</v>
      </c>
    </row>
    <row r="1051" ht="36" customHeight="1" spans="1:7">
      <c r="A1051" s="198" t="s">
        <v>2028</v>
      </c>
      <c r="B1051" s="221" t="s">
        <v>2029</v>
      </c>
      <c r="C1051" s="330">
        <f>SUM(C1052:C1055)</f>
        <v>0</v>
      </c>
      <c r="D1051" s="330">
        <f>SUM(D1052:D1055)</f>
        <v>0</v>
      </c>
      <c r="E1051" s="328" t="str">
        <f t="shared" si="58"/>
        <v/>
      </c>
      <c r="F1051" s="329" t="str">
        <f t="shared" si="59"/>
        <v>否</v>
      </c>
      <c r="G1051" s="317" t="str">
        <f t="shared" si="60"/>
        <v>款</v>
      </c>
    </row>
    <row r="1052" s="307" customFormat="1" ht="36" customHeight="1" spans="1:7">
      <c r="A1052" s="198" t="s">
        <v>2030</v>
      </c>
      <c r="B1052" s="221" t="s">
        <v>249</v>
      </c>
      <c r="C1052" s="330"/>
      <c r="D1052" s="330"/>
      <c r="E1052" s="328" t="str">
        <f t="shared" si="58"/>
        <v/>
      </c>
      <c r="F1052" s="329" t="str">
        <f t="shared" si="59"/>
        <v>否</v>
      </c>
      <c r="G1052" s="317" t="str">
        <f t="shared" si="60"/>
        <v>项</v>
      </c>
    </row>
    <row r="1053" s="307" customFormat="1" ht="36" customHeight="1" spans="1:7">
      <c r="A1053" s="198" t="s">
        <v>2031</v>
      </c>
      <c r="B1053" s="221" t="s">
        <v>251</v>
      </c>
      <c r="C1053" s="330"/>
      <c r="D1053" s="330"/>
      <c r="E1053" s="328" t="str">
        <f t="shared" si="58"/>
        <v/>
      </c>
      <c r="F1053" s="329" t="str">
        <f t="shared" si="59"/>
        <v>否</v>
      </c>
      <c r="G1053" s="317" t="str">
        <f t="shared" si="60"/>
        <v>项</v>
      </c>
    </row>
    <row r="1054" s="307" customFormat="1" ht="36" customHeight="1" spans="1:7">
      <c r="A1054" s="198" t="s">
        <v>2032</v>
      </c>
      <c r="B1054" s="221" t="s">
        <v>253</v>
      </c>
      <c r="C1054" s="330"/>
      <c r="D1054" s="330"/>
      <c r="E1054" s="328" t="str">
        <f t="shared" si="58"/>
        <v/>
      </c>
      <c r="F1054" s="329" t="str">
        <f t="shared" si="59"/>
        <v>否</v>
      </c>
      <c r="G1054" s="317" t="str">
        <f t="shared" si="60"/>
        <v>项</v>
      </c>
    </row>
    <row r="1055" s="307" customFormat="1" ht="36" customHeight="1" spans="1:7">
      <c r="A1055" s="198" t="s">
        <v>2033</v>
      </c>
      <c r="B1055" s="221" t="s">
        <v>2034</v>
      </c>
      <c r="C1055" s="330"/>
      <c r="D1055" s="330"/>
      <c r="E1055" s="328" t="str">
        <f t="shared" si="58"/>
        <v/>
      </c>
      <c r="F1055" s="329" t="str">
        <f t="shared" si="59"/>
        <v>否</v>
      </c>
      <c r="G1055" s="317" t="str">
        <f t="shared" si="60"/>
        <v>项</v>
      </c>
    </row>
    <row r="1056" ht="36" customHeight="1" spans="1:7">
      <c r="A1056" s="198" t="s">
        <v>2035</v>
      </c>
      <c r="B1056" s="221" t="s">
        <v>2036</v>
      </c>
      <c r="C1056" s="330">
        <f>SUM(C1057:C1072)</f>
        <v>340</v>
      </c>
      <c r="D1056" s="330">
        <f>SUM(D1057:D1072)</f>
        <v>356</v>
      </c>
      <c r="E1056" s="328">
        <f t="shared" si="58"/>
        <v>0.047</v>
      </c>
      <c r="F1056" s="329" t="str">
        <f t="shared" si="59"/>
        <v>是</v>
      </c>
      <c r="G1056" s="317" t="str">
        <f t="shared" si="60"/>
        <v>款</v>
      </c>
    </row>
    <row r="1057" s="307" customFormat="1" ht="36" customHeight="1" spans="1:7">
      <c r="A1057" s="198" t="s">
        <v>2037</v>
      </c>
      <c r="B1057" s="221" t="s">
        <v>249</v>
      </c>
      <c r="C1057" s="332">
        <v>204</v>
      </c>
      <c r="D1057" s="330">
        <v>205</v>
      </c>
      <c r="E1057" s="328">
        <f t="shared" si="58"/>
        <v>0.005</v>
      </c>
      <c r="F1057" s="329" t="str">
        <f t="shared" si="59"/>
        <v>是</v>
      </c>
      <c r="G1057" s="317" t="str">
        <f t="shared" si="60"/>
        <v>项</v>
      </c>
    </row>
    <row r="1058" s="307" customFormat="1" ht="36" customHeight="1" spans="1:7">
      <c r="A1058" s="198" t="s">
        <v>2038</v>
      </c>
      <c r="B1058" s="221" t="s">
        <v>251</v>
      </c>
      <c r="C1058" s="332"/>
      <c r="D1058" s="330"/>
      <c r="E1058" s="328" t="str">
        <f t="shared" si="58"/>
        <v/>
      </c>
      <c r="F1058" s="329" t="str">
        <f t="shared" si="59"/>
        <v>否</v>
      </c>
      <c r="G1058" s="317" t="str">
        <f t="shared" si="60"/>
        <v>项</v>
      </c>
    </row>
    <row r="1059" s="307" customFormat="1" ht="36" customHeight="1" spans="1:7">
      <c r="A1059" s="198" t="s">
        <v>2039</v>
      </c>
      <c r="B1059" s="221" t="s">
        <v>253</v>
      </c>
      <c r="C1059" s="332"/>
      <c r="D1059" s="330"/>
      <c r="E1059" s="328" t="str">
        <f t="shared" si="58"/>
        <v/>
      </c>
      <c r="F1059" s="329" t="str">
        <f t="shared" si="59"/>
        <v>否</v>
      </c>
      <c r="G1059" s="317" t="str">
        <f t="shared" si="60"/>
        <v>项</v>
      </c>
    </row>
    <row r="1060" s="307" customFormat="1" ht="36" customHeight="1" spans="1:7">
      <c r="A1060" s="198" t="s">
        <v>2040</v>
      </c>
      <c r="B1060" s="221" t="s">
        <v>2041</v>
      </c>
      <c r="C1060" s="332"/>
      <c r="D1060" s="330"/>
      <c r="E1060" s="328" t="str">
        <f t="shared" si="58"/>
        <v/>
      </c>
      <c r="F1060" s="329" t="str">
        <f t="shared" si="59"/>
        <v>否</v>
      </c>
      <c r="G1060" s="317" t="str">
        <f t="shared" si="60"/>
        <v>项</v>
      </c>
    </row>
    <row r="1061" s="307" customFormat="1" ht="36" customHeight="1" spans="1:7">
      <c r="A1061" s="198" t="s">
        <v>2042</v>
      </c>
      <c r="B1061" s="176" t="s">
        <v>3290</v>
      </c>
      <c r="C1061" s="332"/>
      <c r="D1061" s="330"/>
      <c r="E1061" s="328" t="str">
        <f t="shared" si="58"/>
        <v/>
      </c>
      <c r="F1061" s="329" t="str">
        <f t="shared" si="59"/>
        <v>否</v>
      </c>
      <c r="G1061" s="317" t="str">
        <f t="shared" si="60"/>
        <v>项</v>
      </c>
    </row>
    <row r="1062" s="307" customFormat="1" ht="36" customHeight="1" spans="1:7">
      <c r="A1062" s="198" t="s">
        <v>2044</v>
      </c>
      <c r="B1062" s="221" t="s">
        <v>2045</v>
      </c>
      <c r="C1062" s="332"/>
      <c r="D1062" s="330"/>
      <c r="E1062" s="328" t="str">
        <f t="shared" si="58"/>
        <v/>
      </c>
      <c r="F1062" s="329" t="str">
        <f t="shared" si="59"/>
        <v>否</v>
      </c>
      <c r="G1062" s="317" t="str">
        <f t="shared" si="60"/>
        <v>项</v>
      </c>
    </row>
    <row r="1063" s="307" customFormat="1" ht="36" customHeight="1" spans="1:7">
      <c r="A1063" s="198" t="s">
        <v>2046</v>
      </c>
      <c r="B1063" s="221" t="s">
        <v>2047</v>
      </c>
      <c r="C1063" s="332"/>
      <c r="D1063" s="330"/>
      <c r="E1063" s="328" t="str">
        <f t="shared" si="58"/>
        <v/>
      </c>
      <c r="F1063" s="329" t="str">
        <f t="shared" si="59"/>
        <v>否</v>
      </c>
      <c r="G1063" s="317" t="str">
        <f t="shared" si="60"/>
        <v>项</v>
      </c>
    </row>
    <row r="1064" s="307" customFormat="1" ht="36" customHeight="1" spans="1:7">
      <c r="A1064" s="198" t="s">
        <v>2048</v>
      </c>
      <c r="B1064" s="176" t="s">
        <v>3291</v>
      </c>
      <c r="C1064" s="332"/>
      <c r="D1064" s="330"/>
      <c r="E1064" s="328" t="str">
        <f t="shared" si="58"/>
        <v/>
      </c>
      <c r="F1064" s="329" t="str">
        <f t="shared" si="59"/>
        <v>否</v>
      </c>
      <c r="G1064" s="317" t="str">
        <f t="shared" si="60"/>
        <v>项</v>
      </c>
    </row>
    <row r="1065" s="307" customFormat="1" ht="36" customHeight="1" spans="1:7">
      <c r="A1065" s="198" t="s">
        <v>2050</v>
      </c>
      <c r="B1065" s="176" t="s">
        <v>3292</v>
      </c>
      <c r="C1065" s="332"/>
      <c r="D1065" s="330"/>
      <c r="E1065" s="328" t="str">
        <f t="shared" si="58"/>
        <v/>
      </c>
      <c r="F1065" s="329" t="str">
        <f t="shared" si="59"/>
        <v>否</v>
      </c>
      <c r="G1065" s="317" t="str">
        <f t="shared" si="60"/>
        <v>项</v>
      </c>
    </row>
    <row r="1066" s="307" customFormat="1" ht="36" customHeight="1" spans="1:7">
      <c r="A1066" s="198" t="s">
        <v>2052</v>
      </c>
      <c r="B1066" s="176" t="s">
        <v>3293</v>
      </c>
      <c r="C1066" s="330"/>
      <c r="D1066" s="330"/>
      <c r="E1066" s="328" t="str">
        <f t="shared" si="58"/>
        <v/>
      </c>
      <c r="F1066" s="329" t="str">
        <f t="shared" si="59"/>
        <v>否</v>
      </c>
      <c r="G1066" s="317" t="str">
        <f t="shared" si="60"/>
        <v>项</v>
      </c>
    </row>
    <row r="1067" s="307" customFormat="1" ht="36" customHeight="1" spans="1:7">
      <c r="A1067" s="198" t="s">
        <v>2054</v>
      </c>
      <c r="B1067" s="176" t="s">
        <v>3294</v>
      </c>
      <c r="C1067" s="330"/>
      <c r="D1067" s="330"/>
      <c r="E1067" s="328" t="str">
        <f t="shared" si="58"/>
        <v/>
      </c>
      <c r="F1067" s="329" t="str">
        <f t="shared" si="59"/>
        <v>否</v>
      </c>
      <c r="G1067" s="317" t="str">
        <f t="shared" si="60"/>
        <v>项</v>
      </c>
    </row>
    <row r="1068" s="307" customFormat="1" ht="36" customHeight="1" spans="1:7">
      <c r="A1068" s="198" t="s">
        <v>2055</v>
      </c>
      <c r="B1068" s="176" t="s">
        <v>3295</v>
      </c>
      <c r="C1068" s="330"/>
      <c r="D1068" s="330"/>
      <c r="E1068" s="328" t="str">
        <f t="shared" si="58"/>
        <v/>
      </c>
      <c r="F1068" s="329" t="str">
        <f t="shared" si="59"/>
        <v>否</v>
      </c>
      <c r="G1068" s="317" t="str">
        <f t="shared" si="60"/>
        <v>项</v>
      </c>
    </row>
    <row r="1069" s="307" customFormat="1" ht="36" customHeight="1" spans="1:7">
      <c r="A1069" s="334">
        <v>2150516</v>
      </c>
      <c r="B1069" s="359" t="s">
        <v>3296</v>
      </c>
      <c r="C1069" s="330"/>
      <c r="D1069" s="330"/>
      <c r="E1069" s="328" t="str">
        <f t="shared" si="58"/>
        <v/>
      </c>
      <c r="F1069" s="329" t="str">
        <f t="shared" si="59"/>
        <v>否</v>
      </c>
      <c r="G1069" s="317" t="str">
        <f t="shared" si="60"/>
        <v>项</v>
      </c>
    </row>
    <row r="1070" s="307" customFormat="1" ht="36" customHeight="1" spans="1:7">
      <c r="A1070" s="334">
        <v>2150517</v>
      </c>
      <c r="B1070" s="359" t="s">
        <v>2058</v>
      </c>
      <c r="C1070" s="332">
        <v>20</v>
      </c>
      <c r="D1070" s="330">
        <v>32</v>
      </c>
      <c r="E1070" s="328" t="str">
        <f t="shared" si="58"/>
        <v/>
      </c>
      <c r="F1070" s="329" t="str">
        <f t="shared" si="59"/>
        <v>是</v>
      </c>
      <c r="G1070" s="317" t="str">
        <f t="shared" si="60"/>
        <v>项</v>
      </c>
    </row>
    <row r="1071" s="307" customFormat="1" ht="36" customHeight="1" spans="1:7">
      <c r="A1071" s="334">
        <v>2150550</v>
      </c>
      <c r="B1071" s="359" t="s">
        <v>2059</v>
      </c>
      <c r="C1071" s="332">
        <v>116</v>
      </c>
      <c r="D1071" s="330">
        <v>119</v>
      </c>
      <c r="E1071" s="328">
        <f t="shared" si="58"/>
        <v>0.026</v>
      </c>
      <c r="F1071" s="329" t="str">
        <f t="shared" si="59"/>
        <v>是</v>
      </c>
      <c r="G1071" s="317" t="str">
        <f t="shared" si="60"/>
        <v>项</v>
      </c>
    </row>
    <row r="1072" s="307" customFormat="1" ht="36" customHeight="1" spans="1:7">
      <c r="A1072" s="198" t="s">
        <v>2060</v>
      </c>
      <c r="B1072" s="221" t="s">
        <v>2061</v>
      </c>
      <c r="C1072" s="330"/>
      <c r="D1072" s="330"/>
      <c r="E1072" s="328" t="str">
        <f t="shared" si="58"/>
        <v/>
      </c>
      <c r="F1072" s="329" t="str">
        <f t="shared" si="59"/>
        <v>否</v>
      </c>
      <c r="G1072" s="317" t="str">
        <f t="shared" si="60"/>
        <v>项</v>
      </c>
    </row>
    <row r="1073" ht="36" customHeight="1" spans="1:7">
      <c r="A1073" s="198" t="s">
        <v>2062</v>
      </c>
      <c r="B1073" s="221" t="s">
        <v>2063</v>
      </c>
      <c r="C1073" s="330">
        <f>SUM(C1074:C1079)</f>
        <v>0</v>
      </c>
      <c r="D1073" s="330">
        <f>SUM(D1074:D1079)</f>
        <v>0</v>
      </c>
      <c r="E1073" s="328" t="str">
        <f t="shared" si="58"/>
        <v/>
      </c>
      <c r="F1073" s="329" t="str">
        <f t="shared" si="59"/>
        <v>否</v>
      </c>
      <c r="G1073" s="317" t="str">
        <f t="shared" si="60"/>
        <v>款</v>
      </c>
    </row>
    <row r="1074" s="307" customFormat="1" ht="36" customHeight="1" spans="1:7">
      <c r="A1074" s="198" t="s">
        <v>2064</v>
      </c>
      <c r="B1074" s="221" t="s">
        <v>249</v>
      </c>
      <c r="C1074" s="330"/>
      <c r="D1074" s="330"/>
      <c r="E1074" s="328" t="str">
        <f t="shared" si="58"/>
        <v/>
      </c>
      <c r="F1074" s="329" t="str">
        <f t="shared" si="59"/>
        <v>否</v>
      </c>
      <c r="G1074" s="317" t="str">
        <f t="shared" si="60"/>
        <v>项</v>
      </c>
    </row>
    <row r="1075" s="307" customFormat="1" ht="36" customHeight="1" spans="1:7">
      <c r="A1075" s="198" t="s">
        <v>2065</v>
      </c>
      <c r="B1075" s="221" t="s">
        <v>251</v>
      </c>
      <c r="C1075" s="330"/>
      <c r="D1075" s="330"/>
      <c r="E1075" s="328" t="str">
        <f t="shared" si="58"/>
        <v/>
      </c>
      <c r="F1075" s="329" t="str">
        <f t="shared" si="59"/>
        <v>否</v>
      </c>
      <c r="G1075" s="317" t="str">
        <f t="shared" si="60"/>
        <v>项</v>
      </c>
    </row>
    <row r="1076" s="307" customFormat="1" ht="36" customHeight="1" spans="1:7">
      <c r="A1076" s="198" t="s">
        <v>2066</v>
      </c>
      <c r="B1076" s="221" t="s">
        <v>253</v>
      </c>
      <c r="C1076" s="330"/>
      <c r="D1076" s="330"/>
      <c r="E1076" s="328" t="str">
        <f t="shared" si="58"/>
        <v/>
      </c>
      <c r="F1076" s="329" t="str">
        <f t="shared" si="59"/>
        <v>否</v>
      </c>
      <c r="G1076" s="317" t="str">
        <f t="shared" si="60"/>
        <v>项</v>
      </c>
    </row>
    <row r="1077" s="307" customFormat="1" ht="36" customHeight="1" spans="1:7">
      <c r="A1077" s="198" t="s">
        <v>2067</v>
      </c>
      <c r="B1077" s="221" t="s">
        <v>2068</v>
      </c>
      <c r="C1077" s="330"/>
      <c r="D1077" s="330"/>
      <c r="E1077" s="328" t="str">
        <f t="shared" si="58"/>
        <v/>
      </c>
      <c r="F1077" s="329" t="str">
        <f t="shared" si="59"/>
        <v>否</v>
      </c>
      <c r="G1077" s="317" t="str">
        <f t="shared" si="60"/>
        <v>项</v>
      </c>
    </row>
    <row r="1078" s="307" customFormat="1" ht="36" customHeight="1" spans="1:7">
      <c r="A1078" s="198" t="s">
        <v>2069</v>
      </c>
      <c r="B1078" s="221" t="s">
        <v>2070</v>
      </c>
      <c r="C1078" s="330"/>
      <c r="D1078" s="330"/>
      <c r="E1078" s="328" t="str">
        <f t="shared" si="58"/>
        <v/>
      </c>
      <c r="F1078" s="329" t="str">
        <f t="shared" si="59"/>
        <v>否</v>
      </c>
      <c r="G1078" s="317" t="str">
        <f t="shared" si="60"/>
        <v>项</v>
      </c>
    </row>
    <row r="1079" s="307" customFormat="1" ht="36" customHeight="1" spans="1:7">
      <c r="A1079" s="198" t="s">
        <v>2071</v>
      </c>
      <c r="B1079" s="221" t="s">
        <v>2072</v>
      </c>
      <c r="C1079" s="330"/>
      <c r="D1079" s="330"/>
      <c r="E1079" s="328" t="str">
        <f t="shared" si="58"/>
        <v/>
      </c>
      <c r="F1079" s="329" t="str">
        <f t="shared" si="59"/>
        <v>否</v>
      </c>
      <c r="G1079" s="317" t="str">
        <f t="shared" si="60"/>
        <v>项</v>
      </c>
    </row>
    <row r="1080" ht="36" customHeight="1" spans="1:7">
      <c r="A1080" s="198" t="s">
        <v>2073</v>
      </c>
      <c r="B1080" s="221" t="s">
        <v>2074</v>
      </c>
      <c r="C1080" s="330">
        <f>SUM(C1081:C1087)</f>
        <v>1240</v>
      </c>
      <c r="D1080" s="330">
        <f>SUM(D1081:D1087)</f>
        <v>1000</v>
      </c>
      <c r="E1080" s="328">
        <f t="shared" si="58"/>
        <v>-0.194</v>
      </c>
      <c r="F1080" s="329" t="str">
        <f t="shared" si="59"/>
        <v>是</v>
      </c>
      <c r="G1080" s="317" t="str">
        <f t="shared" si="60"/>
        <v>款</v>
      </c>
    </row>
    <row r="1081" s="307" customFormat="1" ht="36" customHeight="1" spans="1:7">
      <c r="A1081" s="198" t="s">
        <v>2075</v>
      </c>
      <c r="B1081" s="221" t="s">
        <v>249</v>
      </c>
      <c r="C1081" s="330"/>
      <c r="D1081" s="330"/>
      <c r="E1081" s="328" t="str">
        <f t="shared" si="58"/>
        <v/>
      </c>
      <c r="F1081" s="329" t="str">
        <f t="shared" si="59"/>
        <v>否</v>
      </c>
      <c r="G1081" s="317" t="str">
        <f t="shared" si="60"/>
        <v>项</v>
      </c>
    </row>
    <row r="1082" s="307" customFormat="1" ht="36" customHeight="1" spans="1:7">
      <c r="A1082" s="198" t="s">
        <v>2076</v>
      </c>
      <c r="B1082" s="221" t="s">
        <v>251</v>
      </c>
      <c r="C1082" s="330"/>
      <c r="D1082" s="330"/>
      <c r="E1082" s="328" t="str">
        <f t="shared" si="58"/>
        <v/>
      </c>
      <c r="F1082" s="329" t="str">
        <f t="shared" si="59"/>
        <v>否</v>
      </c>
      <c r="G1082" s="317" t="str">
        <f t="shared" si="60"/>
        <v>项</v>
      </c>
    </row>
    <row r="1083" s="307" customFormat="1" ht="36" customHeight="1" spans="1:7">
      <c r="A1083" s="198" t="s">
        <v>2077</v>
      </c>
      <c r="B1083" s="221" t="s">
        <v>253</v>
      </c>
      <c r="C1083" s="330"/>
      <c r="D1083" s="330"/>
      <c r="E1083" s="328" t="str">
        <f t="shared" si="58"/>
        <v/>
      </c>
      <c r="F1083" s="329" t="str">
        <f t="shared" si="59"/>
        <v>否</v>
      </c>
      <c r="G1083" s="317" t="str">
        <f t="shared" si="60"/>
        <v>项</v>
      </c>
    </row>
    <row r="1084" s="307" customFormat="1" ht="36" customHeight="1" spans="1:7">
      <c r="A1084" s="198" t="s">
        <v>2078</v>
      </c>
      <c r="B1084" s="221" t="s">
        <v>2079</v>
      </c>
      <c r="C1084" s="330"/>
      <c r="D1084" s="330"/>
      <c r="E1084" s="328" t="str">
        <f t="shared" si="58"/>
        <v/>
      </c>
      <c r="F1084" s="329" t="str">
        <f t="shared" si="59"/>
        <v>否</v>
      </c>
      <c r="G1084" s="317" t="str">
        <f t="shared" si="60"/>
        <v>项</v>
      </c>
    </row>
    <row r="1085" s="307" customFormat="1" ht="36" customHeight="1" spans="1:7">
      <c r="A1085" s="198" t="s">
        <v>2080</v>
      </c>
      <c r="B1085" s="221" t="s">
        <v>2081</v>
      </c>
      <c r="C1085" s="332">
        <v>1190</v>
      </c>
      <c r="D1085" s="330">
        <v>500</v>
      </c>
      <c r="E1085" s="328" t="str">
        <f t="shared" si="58"/>
        <v/>
      </c>
      <c r="F1085" s="329" t="str">
        <f t="shared" si="59"/>
        <v>是</v>
      </c>
      <c r="G1085" s="317" t="str">
        <f t="shared" si="60"/>
        <v>项</v>
      </c>
    </row>
    <row r="1086" s="307" customFormat="1" ht="36" customHeight="1" spans="1:7">
      <c r="A1086" s="334">
        <v>2150806</v>
      </c>
      <c r="B1086" s="347" t="s">
        <v>2082</v>
      </c>
      <c r="C1086" s="332"/>
      <c r="D1086" s="330"/>
      <c r="E1086" s="328" t="str">
        <f t="shared" si="58"/>
        <v/>
      </c>
      <c r="F1086" s="329" t="str">
        <f t="shared" si="59"/>
        <v>否</v>
      </c>
      <c r="G1086" s="317" t="str">
        <f t="shared" si="60"/>
        <v>项</v>
      </c>
    </row>
    <row r="1087" s="307" customFormat="1" ht="36" customHeight="1" spans="1:7">
      <c r="A1087" s="198" t="s">
        <v>2083</v>
      </c>
      <c r="B1087" s="221" t="s">
        <v>2084</v>
      </c>
      <c r="C1087" s="332">
        <v>50</v>
      </c>
      <c r="D1087" s="330">
        <v>500</v>
      </c>
      <c r="E1087" s="328" t="str">
        <f t="shared" si="58"/>
        <v/>
      </c>
      <c r="F1087" s="329" t="str">
        <f t="shared" si="59"/>
        <v>是</v>
      </c>
      <c r="G1087" s="317" t="str">
        <f t="shared" si="60"/>
        <v>项</v>
      </c>
    </row>
    <row r="1088" ht="36" customHeight="1" spans="1:7">
      <c r="A1088" s="198" t="s">
        <v>2085</v>
      </c>
      <c r="B1088" s="221" t="s">
        <v>2086</v>
      </c>
      <c r="C1088" s="330">
        <f>SUM(C1089:C1093)</f>
        <v>21</v>
      </c>
      <c r="D1088" s="330">
        <f>SUM(D1089:D1093)</f>
        <v>456</v>
      </c>
      <c r="E1088" s="328" t="str">
        <f t="shared" si="58"/>
        <v/>
      </c>
      <c r="F1088" s="329" t="str">
        <f t="shared" si="59"/>
        <v>是</v>
      </c>
      <c r="G1088" s="317" t="str">
        <f t="shared" si="60"/>
        <v>款</v>
      </c>
    </row>
    <row r="1089" s="307" customFormat="1" ht="36" customHeight="1" spans="1:7">
      <c r="A1089" s="198" t="s">
        <v>2087</v>
      </c>
      <c r="B1089" s="221" t="s">
        <v>2088</v>
      </c>
      <c r="C1089" s="330"/>
      <c r="D1089" s="330"/>
      <c r="E1089" s="328" t="str">
        <f t="shared" si="58"/>
        <v/>
      </c>
      <c r="F1089" s="329" t="str">
        <f t="shared" si="59"/>
        <v>否</v>
      </c>
      <c r="G1089" s="317" t="str">
        <f t="shared" si="60"/>
        <v>项</v>
      </c>
    </row>
    <row r="1090" s="307" customFormat="1" ht="36" customHeight="1" spans="1:7">
      <c r="A1090" s="198" t="s">
        <v>2089</v>
      </c>
      <c r="B1090" s="221" t="s">
        <v>2090</v>
      </c>
      <c r="C1090" s="330"/>
      <c r="D1090" s="330"/>
      <c r="E1090" s="328" t="str">
        <f t="shared" si="58"/>
        <v/>
      </c>
      <c r="F1090" s="329" t="str">
        <f t="shared" si="59"/>
        <v>否</v>
      </c>
      <c r="G1090" s="317" t="str">
        <f t="shared" si="60"/>
        <v>项</v>
      </c>
    </row>
    <row r="1091" s="307" customFormat="1" ht="36" customHeight="1" spans="1:7">
      <c r="A1091" s="198" t="s">
        <v>2091</v>
      </c>
      <c r="B1091" s="221" t="s">
        <v>2092</v>
      </c>
      <c r="C1091" s="330"/>
      <c r="D1091" s="330"/>
      <c r="E1091" s="328" t="str">
        <f t="shared" si="58"/>
        <v/>
      </c>
      <c r="F1091" s="329" t="str">
        <f t="shared" si="59"/>
        <v>否</v>
      </c>
      <c r="G1091" s="317" t="str">
        <f t="shared" si="60"/>
        <v>项</v>
      </c>
    </row>
    <row r="1092" s="307" customFormat="1" ht="36" customHeight="1" spans="1:7">
      <c r="A1092" s="198" t="s">
        <v>2093</v>
      </c>
      <c r="B1092" s="221" t="s">
        <v>2094</v>
      </c>
      <c r="C1092" s="330"/>
      <c r="D1092" s="330"/>
      <c r="E1092" s="328" t="str">
        <f t="shared" si="58"/>
        <v/>
      </c>
      <c r="F1092" s="329" t="str">
        <f t="shared" si="59"/>
        <v>否</v>
      </c>
      <c r="G1092" s="317" t="str">
        <f t="shared" si="60"/>
        <v>项</v>
      </c>
    </row>
    <row r="1093" s="307" customFormat="1" ht="36" customHeight="1" spans="1:7">
      <c r="A1093" s="198" t="s">
        <v>2095</v>
      </c>
      <c r="B1093" s="221" t="s">
        <v>2096</v>
      </c>
      <c r="C1093" s="332">
        <v>21</v>
      </c>
      <c r="D1093" s="330">
        <v>456</v>
      </c>
      <c r="E1093" s="328" t="str">
        <f t="shared" si="58"/>
        <v/>
      </c>
      <c r="F1093" s="329" t="str">
        <f t="shared" si="59"/>
        <v>是</v>
      </c>
      <c r="G1093" s="317" t="str">
        <f t="shared" si="60"/>
        <v>项</v>
      </c>
    </row>
    <row r="1094" s="309" customFormat="1" ht="36" customHeight="1" spans="1:7">
      <c r="A1094" s="360" t="s">
        <v>203</v>
      </c>
      <c r="B1094" s="258" t="s">
        <v>204</v>
      </c>
      <c r="C1094" s="239">
        <f>SUM(C1095,C1105,C1111)</f>
        <v>183</v>
      </c>
      <c r="D1094" s="239">
        <f>SUM(D1095,D1105,D1111)</f>
        <v>211</v>
      </c>
      <c r="E1094" s="328">
        <f t="shared" si="58"/>
        <v>0.153</v>
      </c>
      <c r="F1094" s="339" t="str">
        <f t="shared" si="59"/>
        <v>是</v>
      </c>
      <c r="G1094" s="309" t="str">
        <f t="shared" si="60"/>
        <v>类</v>
      </c>
    </row>
    <row r="1095" s="309" customFormat="1" ht="36" customHeight="1" spans="1:7">
      <c r="A1095" s="338" t="s">
        <v>2097</v>
      </c>
      <c r="B1095" s="221" t="s">
        <v>2098</v>
      </c>
      <c r="C1095" s="330">
        <f>SUM(C1096:C1104)</f>
        <v>169</v>
      </c>
      <c r="D1095" s="330">
        <f>SUM(D1096:D1104)</f>
        <v>192</v>
      </c>
      <c r="E1095" s="328">
        <f t="shared" si="58"/>
        <v>0.136</v>
      </c>
      <c r="F1095" s="339" t="str">
        <f t="shared" si="59"/>
        <v>是</v>
      </c>
      <c r="G1095" s="309" t="str">
        <f t="shared" si="60"/>
        <v>款</v>
      </c>
    </row>
    <row r="1096" s="310" customFormat="1" ht="36" customHeight="1" spans="1:7">
      <c r="A1096" s="338" t="s">
        <v>2099</v>
      </c>
      <c r="B1096" s="221" t="s">
        <v>249</v>
      </c>
      <c r="C1096" s="332">
        <v>95</v>
      </c>
      <c r="D1096" s="330">
        <v>100</v>
      </c>
      <c r="E1096" s="328">
        <f t="shared" si="58"/>
        <v>0.053</v>
      </c>
      <c r="F1096" s="339" t="str">
        <f t="shared" si="59"/>
        <v>是</v>
      </c>
      <c r="G1096" s="309" t="str">
        <f t="shared" si="60"/>
        <v>项</v>
      </c>
    </row>
    <row r="1097" s="310" customFormat="1" ht="36" customHeight="1" spans="1:7">
      <c r="A1097" s="338" t="s">
        <v>2100</v>
      </c>
      <c r="B1097" s="221" t="s">
        <v>251</v>
      </c>
      <c r="C1097" s="332">
        <v>3</v>
      </c>
      <c r="D1097" s="330">
        <v>12</v>
      </c>
      <c r="E1097" s="328" t="str">
        <f t="shared" si="58"/>
        <v/>
      </c>
      <c r="F1097" s="339" t="str">
        <f t="shared" si="59"/>
        <v>是</v>
      </c>
      <c r="G1097" s="309" t="str">
        <f t="shared" si="60"/>
        <v>项</v>
      </c>
    </row>
    <row r="1098" s="310" customFormat="1" ht="36" customHeight="1" spans="1:7">
      <c r="A1098" s="338" t="s">
        <v>2101</v>
      </c>
      <c r="B1098" s="221" t="s">
        <v>253</v>
      </c>
      <c r="C1098" s="332"/>
      <c r="D1098" s="330"/>
      <c r="E1098" s="328" t="str">
        <f t="shared" si="58"/>
        <v/>
      </c>
      <c r="F1098" s="339" t="str">
        <f t="shared" si="59"/>
        <v>否</v>
      </c>
      <c r="G1098" s="309" t="str">
        <f t="shared" si="60"/>
        <v>项</v>
      </c>
    </row>
    <row r="1099" s="310" customFormat="1" ht="36" customHeight="1" spans="1:7">
      <c r="A1099" s="338" t="s">
        <v>2102</v>
      </c>
      <c r="B1099" s="221" t="s">
        <v>2103</v>
      </c>
      <c r="C1099" s="332"/>
      <c r="D1099" s="330"/>
      <c r="E1099" s="328" t="str">
        <f t="shared" ref="E1099:E1162" si="61">IF(C1099&lt;&gt;0,IF((D1099/C1099-1)&lt;-30%,"",IF((D1099/C1099-1)&gt;30%,"",D1099/C1099-1)),"")</f>
        <v/>
      </c>
      <c r="F1099" s="339" t="str">
        <f t="shared" si="59"/>
        <v>否</v>
      </c>
      <c r="G1099" s="309" t="str">
        <f t="shared" si="60"/>
        <v>项</v>
      </c>
    </row>
    <row r="1100" s="310" customFormat="1" ht="36" customHeight="1" spans="1:7">
      <c r="A1100" s="338" t="s">
        <v>2104</v>
      </c>
      <c r="B1100" s="221" t="s">
        <v>2105</v>
      </c>
      <c r="C1100" s="332"/>
      <c r="D1100" s="330"/>
      <c r="E1100" s="328" t="str">
        <f t="shared" si="61"/>
        <v/>
      </c>
      <c r="F1100" s="339" t="str">
        <f t="shared" si="59"/>
        <v>否</v>
      </c>
      <c r="G1100" s="309" t="str">
        <f t="shared" si="60"/>
        <v>项</v>
      </c>
    </row>
    <row r="1101" s="310" customFormat="1" ht="36" customHeight="1" spans="1:7">
      <c r="A1101" s="338" t="s">
        <v>2106</v>
      </c>
      <c r="B1101" s="221" t="s">
        <v>2107</v>
      </c>
      <c r="C1101" s="332"/>
      <c r="D1101" s="330"/>
      <c r="E1101" s="328" t="str">
        <f t="shared" si="61"/>
        <v/>
      </c>
      <c r="F1101" s="339" t="str">
        <f t="shared" si="59"/>
        <v>否</v>
      </c>
      <c r="G1101" s="309" t="str">
        <f t="shared" si="60"/>
        <v>项</v>
      </c>
    </row>
    <row r="1102" s="310" customFormat="1" ht="36" customHeight="1" spans="1:7">
      <c r="A1102" s="338" t="s">
        <v>2108</v>
      </c>
      <c r="B1102" s="221" t="s">
        <v>2109</v>
      </c>
      <c r="C1102" s="332"/>
      <c r="D1102" s="330"/>
      <c r="E1102" s="328" t="str">
        <f t="shared" si="61"/>
        <v/>
      </c>
      <c r="F1102" s="339" t="str">
        <f t="shared" si="59"/>
        <v>否</v>
      </c>
      <c r="G1102" s="309" t="str">
        <f t="shared" si="60"/>
        <v>项</v>
      </c>
    </row>
    <row r="1103" s="310" customFormat="1" ht="36" customHeight="1" spans="1:7">
      <c r="A1103" s="338" t="s">
        <v>2110</v>
      </c>
      <c r="B1103" s="221" t="s">
        <v>267</v>
      </c>
      <c r="C1103" s="332"/>
      <c r="D1103" s="330"/>
      <c r="E1103" s="328" t="str">
        <f t="shared" si="61"/>
        <v/>
      </c>
      <c r="F1103" s="339" t="str">
        <f t="shared" si="59"/>
        <v>否</v>
      </c>
      <c r="G1103" s="309" t="str">
        <f t="shared" si="60"/>
        <v>项</v>
      </c>
    </row>
    <row r="1104" s="310" customFormat="1" ht="36" customHeight="1" spans="1:7">
      <c r="A1104" s="338" t="s">
        <v>2111</v>
      </c>
      <c r="B1104" s="221" t="s">
        <v>2112</v>
      </c>
      <c r="C1104" s="332">
        <v>71</v>
      </c>
      <c r="D1104" s="330">
        <v>80</v>
      </c>
      <c r="E1104" s="328">
        <f t="shared" si="61"/>
        <v>0.127</v>
      </c>
      <c r="F1104" s="339" t="str">
        <f t="shared" si="59"/>
        <v>是</v>
      </c>
      <c r="G1104" s="309" t="str">
        <f t="shared" si="60"/>
        <v>项</v>
      </c>
    </row>
    <row r="1105" s="309" customFormat="1" ht="36" customHeight="1" spans="1:7">
      <c r="A1105" s="338" t="s">
        <v>2113</v>
      </c>
      <c r="B1105" s="221" t="s">
        <v>2114</v>
      </c>
      <c r="C1105" s="330">
        <f>SUM(C1106:C1110)</f>
        <v>0</v>
      </c>
      <c r="D1105" s="330">
        <f>SUM(D1106:D1110)</f>
        <v>0</v>
      </c>
      <c r="E1105" s="328" t="str">
        <f t="shared" si="61"/>
        <v/>
      </c>
      <c r="F1105" s="339" t="str">
        <f t="shared" si="59"/>
        <v>否</v>
      </c>
      <c r="G1105" s="309" t="str">
        <f t="shared" si="60"/>
        <v>款</v>
      </c>
    </row>
    <row r="1106" s="310" customFormat="1" ht="36" customHeight="1" spans="1:7">
      <c r="A1106" s="338" t="s">
        <v>2115</v>
      </c>
      <c r="B1106" s="221" t="s">
        <v>249</v>
      </c>
      <c r="C1106" s="330"/>
      <c r="D1106" s="330"/>
      <c r="E1106" s="328" t="str">
        <f t="shared" si="61"/>
        <v/>
      </c>
      <c r="F1106" s="339" t="str">
        <f t="shared" si="59"/>
        <v>否</v>
      </c>
      <c r="G1106" s="309" t="str">
        <f t="shared" si="60"/>
        <v>项</v>
      </c>
    </row>
    <row r="1107" s="310" customFormat="1" ht="36" customHeight="1" spans="1:7">
      <c r="A1107" s="338" t="s">
        <v>2116</v>
      </c>
      <c r="B1107" s="221" t="s">
        <v>251</v>
      </c>
      <c r="C1107" s="330"/>
      <c r="D1107" s="330"/>
      <c r="E1107" s="328" t="str">
        <f t="shared" si="61"/>
        <v/>
      </c>
      <c r="F1107" s="339" t="str">
        <f t="shared" ref="F1107:F1170" si="62">IF(LEN(A1107)=3,"是",IF(B1107&lt;&gt;"",IF(SUM(C1107:D1107)&lt;&gt;0,"是","否"),"是"))</f>
        <v>否</v>
      </c>
      <c r="G1107" s="309" t="str">
        <f t="shared" ref="G1107:G1170" si="63">IF(LEN(A1107)=3,"类",IF(LEN(A1107)=5,"款","项"))</f>
        <v>项</v>
      </c>
    </row>
    <row r="1108" s="310" customFormat="1" ht="36" customHeight="1" spans="1:7">
      <c r="A1108" s="338" t="s">
        <v>2117</v>
      </c>
      <c r="B1108" s="221" t="s">
        <v>253</v>
      </c>
      <c r="C1108" s="330"/>
      <c r="D1108" s="330"/>
      <c r="E1108" s="328" t="str">
        <f t="shared" si="61"/>
        <v/>
      </c>
      <c r="F1108" s="339" t="str">
        <f t="shared" si="62"/>
        <v>否</v>
      </c>
      <c r="G1108" s="309" t="str">
        <f t="shared" si="63"/>
        <v>项</v>
      </c>
    </row>
    <row r="1109" s="310" customFormat="1" ht="36" customHeight="1" spans="1:7">
      <c r="A1109" s="338" t="s">
        <v>2118</v>
      </c>
      <c r="B1109" s="221" t="s">
        <v>2119</v>
      </c>
      <c r="C1109" s="330"/>
      <c r="D1109" s="330"/>
      <c r="E1109" s="328" t="str">
        <f t="shared" si="61"/>
        <v/>
      </c>
      <c r="F1109" s="339" t="str">
        <f t="shared" si="62"/>
        <v>否</v>
      </c>
      <c r="G1109" s="309" t="str">
        <f t="shared" si="63"/>
        <v>项</v>
      </c>
    </row>
    <row r="1110" s="310" customFormat="1" ht="36" customHeight="1" spans="1:7">
      <c r="A1110" s="338" t="s">
        <v>2120</v>
      </c>
      <c r="B1110" s="221" t="s">
        <v>2121</v>
      </c>
      <c r="C1110" s="330"/>
      <c r="D1110" s="330"/>
      <c r="E1110" s="328" t="str">
        <f t="shared" si="61"/>
        <v/>
      </c>
      <c r="F1110" s="339" t="str">
        <f t="shared" si="62"/>
        <v>否</v>
      </c>
      <c r="G1110" s="309" t="str">
        <f t="shared" si="63"/>
        <v>项</v>
      </c>
    </row>
    <row r="1111" s="309" customFormat="1" ht="36" customHeight="1" spans="1:7">
      <c r="A1111" s="338" t="s">
        <v>2122</v>
      </c>
      <c r="B1111" s="221" t="s">
        <v>2123</v>
      </c>
      <c r="C1111" s="330">
        <f>SUM(C1112:C1113)</f>
        <v>14</v>
      </c>
      <c r="D1111" s="330">
        <v>19</v>
      </c>
      <c r="E1111" s="328" t="str">
        <f t="shared" si="61"/>
        <v/>
      </c>
      <c r="F1111" s="339" t="str">
        <f t="shared" si="62"/>
        <v>是</v>
      </c>
      <c r="G1111" s="309" t="str">
        <f t="shared" si="63"/>
        <v>款</v>
      </c>
    </row>
    <row r="1112" s="310" customFormat="1" ht="36" customHeight="1" spans="1:7">
      <c r="A1112" s="338" t="s">
        <v>2124</v>
      </c>
      <c r="B1112" s="221" t="s">
        <v>2125</v>
      </c>
      <c r="C1112" s="330"/>
      <c r="D1112" s="330"/>
      <c r="E1112" s="328" t="str">
        <f t="shared" si="61"/>
        <v/>
      </c>
      <c r="F1112" s="339" t="str">
        <f t="shared" si="62"/>
        <v>否</v>
      </c>
      <c r="G1112" s="309" t="str">
        <f t="shared" si="63"/>
        <v>项</v>
      </c>
    </row>
    <row r="1113" s="310" customFormat="1" ht="36" customHeight="1" spans="1:7">
      <c r="A1113" s="338" t="s">
        <v>2126</v>
      </c>
      <c r="B1113" s="221" t="s">
        <v>2127</v>
      </c>
      <c r="C1113" s="332">
        <v>14</v>
      </c>
      <c r="D1113" s="330">
        <v>26</v>
      </c>
      <c r="E1113" s="328" t="str">
        <f t="shared" si="61"/>
        <v/>
      </c>
      <c r="F1113" s="339" t="str">
        <f t="shared" si="62"/>
        <v>是</v>
      </c>
      <c r="G1113" s="309" t="str">
        <f t="shared" si="63"/>
        <v>项</v>
      </c>
    </row>
    <row r="1114" s="309" customFormat="1" ht="36" customHeight="1" spans="1:7">
      <c r="A1114" s="360" t="s">
        <v>205</v>
      </c>
      <c r="B1114" s="258" t="s">
        <v>206</v>
      </c>
      <c r="C1114" s="239">
        <f>SUM(C1115,C1122,C1132,C1138)</f>
        <v>20</v>
      </c>
      <c r="D1114" s="239">
        <f>SUM(D1115,D1122,D1132,D1138)</f>
        <v>23</v>
      </c>
      <c r="E1114" s="328">
        <f t="shared" si="61"/>
        <v>0.15</v>
      </c>
      <c r="F1114" s="339" t="str">
        <f t="shared" si="62"/>
        <v>是</v>
      </c>
      <c r="G1114" s="309" t="str">
        <f t="shared" si="63"/>
        <v>类</v>
      </c>
    </row>
    <row r="1115" s="309" customFormat="1" ht="36" customHeight="1" spans="1:7">
      <c r="A1115" s="338" t="s">
        <v>2128</v>
      </c>
      <c r="B1115" s="221" t="s">
        <v>2129</v>
      </c>
      <c r="C1115" s="330">
        <f>SUM(C1116:C1121)</f>
        <v>20</v>
      </c>
      <c r="D1115" s="330"/>
      <c r="E1115" s="328" t="str">
        <f t="shared" si="61"/>
        <v/>
      </c>
      <c r="F1115" s="339" t="str">
        <f t="shared" si="62"/>
        <v>是</v>
      </c>
      <c r="G1115" s="309" t="str">
        <f t="shared" si="63"/>
        <v>款</v>
      </c>
    </row>
    <row r="1116" s="310" customFormat="1" ht="36" customHeight="1" spans="1:7">
      <c r="A1116" s="338" t="s">
        <v>2130</v>
      </c>
      <c r="B1116" s="221" t="s">
        <v>249</v>
      </c>
      <c r="C1116" s="330"/>
      <c r="D1116" s="330"/>
      <c r="E1116" s="328" t="str">
        <f t="shared" si="61"/>
        <v/>
      </c>
      <c r="F1116" s="339" t="str">
        <f t="shared" si="62"/>
        <v>否</v>
      </c>
      <c r="G1116" s="309" t="str">
        <f t="shared" si="63"/>
        <v>项</v>
      </c>
    </row>
    <row r="1117" s="310" customFormat="1" ht="36" customHeight="1" spans="1:7">
      <c r="A1117" s="338" t="s">
        <v>2131</v>
      </c>
      <c r="B1117" s="221" t="s">
        <v>251</v>
      </c>
      <c r="C1117" s="332">
        <v>20</v>
      </c>
      <c r="D1117" s="330"/>
      <c r="E1117" s="328" t="str">
        <f t="shared" si="61"/>
        <v/>
      </c>
      <c r="F1117" s="339" t="str">
        <f t="shared" si="62"/>
        <v>是</v>
      </c>
      <c r="G1117" s="309" t="str">
        <f t="shared" si="63"/>
        <v>项</v>
      </c>
    </row>
    <row r="1118" s="310" customFormat="1" ht="36" customHeight="1" spans="1:7">
      <c r="A1118" s="338" t="s">
        <v>2132</v>
      </c>
      <c r="B1118" s="221" t="s">
        <v>253</v>
      </c>
      <c r="C1118" s="330"/>
      <c r="D1118" s="330"/>
      <c r="E1118" s="328" t="str">
        <f t="shared" si="61"/>
        <v/>
      </c>
      <c r="F1118" s="339" t="str">
        <f t="shared" si="62"/>
        <v>否</v>
      </c>
      <c r="G1118" s="309" t="str">
        <f t="shared" si="63"/>
        <v>项</v>
      </c>
    </row>
    <row r="1119" s="310" customFormat="1" ht="36" customHeight="1" spans="1:7">
      <c r="A1119" s="338" t="s">
        <v>2133</v>
      </c>
      <c r="B1119" s="221" t="s">
        <v>2134</v>
      </c>
      <c r="C1119" s="330"/>
      <c r="D1119" s="330"/>
      <c r="E1119" s="328" t="str">
        <f t="shared" si="61"/>
        <v/>
      </c>
      <c r="F1119" s="339" t="str">
        <f t="shared" si="62"/>
        <v>否</v>
      </c>
      <c r="G1119" s="309" t="str">
        <f t="shared" si="63"/>
        <v>项</v>
      </c>
    </row>
    <row r="1120" s="310" customFormat="1" ht="36" customHeight="1" spans="1:7">
      <c r="A1120" s="338" t="s">
        <v>2135</v>
      </c>
      <c r="B1120" s="221" t="s">
        <v>267</v>
      </c>
      <c r="C1120" s="330"/>
      <c r="D1120" s="330"/>
      <c r="E1120" s="328" t="str">
        <f t="shared" si="61"/>
        <v/>
      </c>
      <c r="F1120" s="339" t="str">
        <f t="shared" si="62"/>
        <v>否</v>
      </c>
      <c r="G1120" s="309" t="str">
        <f t="shared" si="63"/>
        <v>项</v>
      </c>
    </row>
    <row r="1121" s="310" customFormat="1" ht="36" customHeight="1" spans="1:7">
      <c r="A1121" s="338" t="s">
        <v>2136</v>
      </c>
      <c r="B1121" s="221" t="s">
        <v>2137</v>
      </c>
      <c r="C1121" s="330"/>
      <c r="D1121" s="330"/>
      <c r="E1121" s="328" t="str">
        <f t="shared" si="61"/>
        <v/>
      </c>
      <c r="F1121" s="339" t="str">
        <f t="shared" si="62"/>
        <v>否</v>
      </c>
      <c r="G1121" s="309" t="str">
        <f t="shared" si="63"/>
        <v>项</v>
      </c>
    </row>
    <row r="1122" s="309" customFormat="1" ht="36" customHeight="1" spans="1:7">
      <c r="A1122" s="361">
        <v>21702</v>
      </c>
      <c r="B1122" s="221" t="s">
        <v>2138</v>
      </c>
      <c r="C1122" s="330">
        <f>SUM(C1123:C1131)</f>
        <v>0</v>
      </c>
      <c r="D1122" s="330">
        <f>SUM(D1123:D1131)</f>
        <v>0</v>
      </c>
      <c r="E1122" s="328" t="str">
        <f t="shared" si="61"/>
        <v/>
      </c>
      <c r="F1122" s="339" t="str">
        <f t="shared" si="62"/>
        <v>否</v>
      </c>
      <c r="G1122" s="309" t="str">
        <f t="shared" si="63"/>
        <v>款</v>
      </c>
    </row>
    <row r="1123" s="310" customFormat="1" ht="36" customHeight="1" spans="1:7">
      <c r="A1123" s="362">
        <v>2170201</v>
      </c>
      <c r="B1123" s="363" t="s">
        <v>2139</v>
      </c>
      <c r="C1123" s="330"/>
      <c r="D1123" s="330"/>
      <c r="E1123" s="328" t="str">
        <f t="shared" si="61"/>
        <v/>
      </c>
      <c r="F1123" s="339" t="str">
        <f t="shared" si="62"/>
        <v>否</v>
      </c>
      <c r="G1123" s="309" t="str">
        <f t="shared" si="63"/>
        <v>项</v>
      </c>
    </row>
    <row r="1124" s="310" customFormat="1" ht="36" customHeight="1" spans="1:7">
      <c r="A1124" s="362">
        <v>2170202</v>
      </c>
      <c r="B1124" s="363" t="s">
        <v>2140</v>
      </c>
      <c r="C1124" s="330"/>
      <c r="D1124" s="330"/>
      <c r="E1124" s="328" t="str">
        <f t="shared" si="61"/>
        <v/>
      </c>
      <c r="F1124" s="339" t="str">
        <f t="shared" si="62"/>
        <v>否</v>
      </c>
      <c r="G1124" s="309" t="str">
        <f t="shared" si="63"/>
        <v>项</v>
      </c>
    </row>
    <row r="1125" s="310" customFormat="1" ht="36" customHeight="1" spans="1:7">
      <c r="A1125" s="362">
        <v>2170203</v>
      </c>
      <c r="B1125" s="363" t="s">
        <v>2141</v>
      </c>
      <c r="C1125" s="330"/>
      <c r="D1125" s="330"/>
      <c r="E1125" s="328" t="str">
        <f t="shared" si="61"/>
        <v/>
      </c>
      <c r="F1125" s="339" t="str">
        <f t="shared" si="62"/>
        <v>否</v>
      </c>
      <c r="G1125" s="309" t="str">
        <f t="shared" si="63"/>
        <v>项</v>
      </c>
    </row>
    <row r="1126" s="310" customFormat="1" ht="36" customHeight="1" spans="1:7">
      <c r="A1126" s="362">
        <v>2170204</v>
      </c>
      <c r="B1126" s="363" t="s">
        <v>2142</v>
      </c>
      <c r="C1126" s="330"/>
      <c r="D1126" s="330"/>
      <c r="E1126" s="328" t="str">
        <f t="shared" si="61"/>
        <v/>
      </c>
      <c r="F1126" s="339" t="str">
        <f t="shared" si="62"/>
        <v>否</v>
      </c>
      <c r="G1126" s="309" t="str">
        <f t="shared" si="63"/>
        <v>项</v>
      </c>
    </row>
    <row r="1127" s="310" customFormat="1" ht="36" customHeight="1" spans="1:7">
      <c r="A1127" s="362">
        <v>2170205</v>
      </c>
      <c r="B1127" s="363" t="s">
        <v>2143</v>
      </c>
      <c r="C1127" s="330"/>
      <c r="D1127" s="330"/>
      <c r="E1127" s="328" t="str">
        <f t="shared" si="61"/>
        <v/>
      </c>
      <c r="F1127" s="339" t="str">
        <f t="shared" si="62"/>
        <v>否</v>
      </c>
      <c r="G1127" s="309" t="str">
        <f t="shared" si="63"/>
        <v>项</v>
      </c>
    </row>
    <row r="1128" s="310" customFormat="1" ht="36" customHeight="1" spans="1:7">
      <c r="A1128" s="362">
        <v>2170206</v>
      </c>
      <c r="B1128" s="363" t="s">
        <v>2144</v>
      </c>
      <c r="C1128" s="330"/>
      <c r="D1128" s="330"/>
      <c r="E1128" s="328" t="str">
        <f t="shared" si="61"/>
        <v/>
      </c>
      <c r="F1128" s="339" t="str">
        <f t="shared" si="62"/>
        <v>否</v>
      </c>
      <c r="G1128" s="309" t="str">
        <f t="shared" si="63"/>
        <v>项</v>
      </c>
    </row>
    <row r="1129" s="310" customFormat="1" ht="36" customHeight="1" spans="1:7">
      <c r="A1129" s="362">
        <v>2170207</v>
      </c>
      <c r="B1129" s="363" t="s">
        <v>2145</v>
      </c>
      <c r="C1129" s="330"/>
      <c r="D1129" s="330"/>
      <c r="E1129" s="328" t="str">
        <f t="shared" si="61"/>
        <v/>
      </c>
      <c r="F1129" s="339" t="str">
        <f t="shared" si="62"/>
        <v>否</v>
      </c>
      <c r="G1129" s="309" t="str">
        <f t="shared" si="63"/>
        <v>项</v>
      </c>
    </row>
    <row r="1130" s="310" customFormat="1" ht="36" customHeight="1" spans="1:7">
      <c r="A1130" s="362">
        <v>2170208</v>
      </c>
      <c r="B1130" s="363" t="s">
        <v>2146</v>
      </c>
      <c r="C1130" s="330"/>
      <c r="D1130" s="330"/>
      <c r="E1130" s="328" t="str">
        <f t="shared" si="61"/>
        <v/>
      </c>
      <c r="F1130" s="339" t="str">
        <f t="shared" si="62"/>
        <v>否</v>
      </c>
      <c r="G1130" s="309" t="str">
        <f t="shared" si="63"/>
        <v>项</v>
      </c>
    </row>
    <row r="1131" s="310" customFormat="1" ht="36" customHeight="1" spans="1:7">
      <c r="A1131" s="362">
        <v>2170299</v>
      </c>
      <c r="B1131" s="363" t="s">
        <v>2147</v>
      </c>
      <c r="C1131" s="330"/>
      <c r="D1131" s="330"/>
      <c r="E1131" s="328" t="str">
        <f t="shared" si="61"/>
        <v/>
      </c>
      <c r="F1131" s="339" t="str">
        <f t="shared" si="62"/>
        <v>否</v>
      </c>
      <c r="G1131" s="309" t="str">
        <f t="shared" si="63"/>
        <v>项</v>
      </c>
    </row>
    <row r="1132" s="309" customFormat="1" ht="36" customHeight="1" spans="1:7">
      <c r="A1132" s="338" t="s">
        <v>2148</v>
      </c>
      <c r="B1132" s="221" t="s">
        <v>2149</v>
      </c>
      <c r="C1132" s="330">
        <f>SUM(C1133:C1137)</f>
        <v>0</v>
      </c>
      <c r="D1132" s="330">
        <f>SUM(D1133:D1137)</f>
        <v>23</v>
      </c>
      <c r="E1132" s="328" t="str">
        <f t="shared" si="61"/>
        <v/>
      </c>
      <c r="F1132" s="339" t="str">
        <f t="shared" si="62"/>
        <v>是</v>
      </c>
      <c r="G1132" s="309" t="str">
        <f t="shared" si="63"/>
        <v>款</v>
      </c>
    </row>
    <row r="1133" s="310" customFormat="1" ht="36" customHeight="1" spans="1:7">
      <c r="A1133" s="338" t="s">
        <v>2150</v>
      </c>
      <c r="B1133" s="221" t="s">
        <v>2151</v>
      </c>
      <c r="C1133" s="330"/>
      <c r="D1133" s="330"/>
      <c r="E1133" s="328" t="str">
        <f t="shared" si="61"/>
        <v/>
      </c>
      <c r="F1133" s="339" t="str">
        <f t="shared" si="62"/>
        <v>否</v>
      </c>
      <c r="G1133" s="309" t="str">
        <f t="shared" si="63"/>
        <v>项</v>
      </c>
    </row>
    <row r="1134" s="310" customFormat="1" ht="36" customHeight="1" spans="1:7">
      <c r="A1134" s="338" t="s">
        <v>2152</v>
      </c>
      <c r="B1134" s="221" t="s">
        <v>2153</v>
      </c>
      <c r="C1134" s="330"/>
      <c r="D1134" s="330">
        <v>23</v>
      </c>
      <c r="E1134" s="328" t="str">
        <f t="shared" si="61"/>
        <v/>
      </c>
      <c r="F1134" s="339" t="str">
        <f t="shared" si="62"/>
        <v>是</v>
      </c>
      <c r="G1134" s="309" t="str">
        <f t="shared" si="63"/>
        <v>项</v>
      </c>
    </row>
    <row r="1135" s="310" customFormat="1" ht="36" customHeight="1" spans="1:7">
      <c r="A1135" s="338" t="s">
        <v>2154</v>
      </c>
      <c r="B1135" s="221" t="s">
        <v>2155</v>
      </c>
      <c r="C1135" s="330"/>
      <c r="D1135" s="330"/>
      <c r="E1135" s="328" t="str">
        <f t="shared" si="61"/>
        <v/>
      </c>
      <c r="F1135" s="339" t="str">
        <f t="shared" si="62"/>
        <v>否</v>
      </c>
      <c r="G1135" s="309" t="str">
        <f t="shared" si="63"/>
        <v>项</v>
      </c>
    </row>
    <row r="1136" s="310" customFormat="1" ht="36" customHeight="1" spans="1:7">
      <c r="A1136" s="338" t="s">
        <v>2156</v>
      </c>
      <c r="B1136" s="221" t="s">
        <v>2157</v>
      </c>
      <c r="C1136" s="330"/>
      <c r="D1136" s="330"/>
      <c r="E1136" s="328" t="str">
        <f t="shared" si="61"/>
        <v/>
      </c>
      <c r="F1136" s="339" t="str">
        <f t="shared" si="62"/>
        <v>否</v>
      </c>
      <c r="G1136" s="309" t="str">
        <f t="shared" si="63"/>
        <v>项</v>
      </c>
    </row>
    <row r="1137" s="310" customFormat="1" ht="36" customHeight="1" spans="1:7">
      <c r="A1137" s="338" t="s">
        <v>2158</v>
      </c>
      <c r="B1137" s="221" t="s">
        <v>2159</v>
      </c>
      <c r="C1137" s="330"/>
      <c r="D1137" s="330"/>
      <c r="E1137" s="328" t="str">
        <f t="shared" si="61"/>
        <v/>
      </c>
      <c r="F1137" s="339" t="str">
        <f t="shared" si="62"/>
        <v>否</v>
      </c>
      <c r="G1137" s="309" t="str">
        <f t="shared" si="63"/>
        <v>项</v>
      </c>
    </row>
    <row r="1138" s="309" customFormat="1" ht="36" customHeight="1" spans="1:7">
      <c r="A1138" s="338" t="s">
        <v>2160</v>
      </c>
      <c r="B1138" s="221" t="s">
        <v>2161</v>
      </c>
      <c r="C1138" s="330">
        <f>SUM(C1139:C1140)</f>
        <v>0</v>
      </c>
      <c r="D1138" s="330">
        <f>SUM(D1139:D1140)</f>
        <v>0</v>
      </c>
      <c r="E1138" s="328" t="str">
        <f t="shared" si="61"/>
        <v/>
      </c>
      <c r="F1138" s="339" t="str">
        <f t="shared" si="62"/>
        <v>否</v>
      </c>
      <c r="G1138" s="309" t="str">
        <f t="shared" si="63"/>
        <v>款</v>
      </c>
    </row>
    <row r="1139" s="310" customFormat="1" ht="36" customHeight="1" spans="1:7">
      <c r="A1139" s="361">
        <v>2179902</v>
      </c>
      <c r="B1139" s="221" t="s">
        <v>2162</v>
      </c>
      <c r="C1139" s="330"/>
      <c r="D1139" s="330"/>
      <c r="E1139" s="328" t="str">
        <f t="shared" si="61"/>
        <v/>
      </c>
      <c r="F1139" s="339" t="str">
        <f t="shared" si="62"/>
        <v>否</v>
      </c>
      <c r="G1139" s="309" t="str">
        <f t="shared" si="63"/>
        <v>项</v>
      </c>
    </row>
    <row r="1140" s="310" customFormat="1" ht="36" customHeight="1" spans="1:7">
      <c r="A1140" s="340" t="s">
        <v>2163</v>
      </c>
      <c r="B1140" s="221" t="s">
        <v>2159</v>
      </c>
      <c r="C1140" s="330"/>
      <c r="D1140" s="330"/>
      <c r="E1140" s="328" t="str">
        <f t="shared" si="61"/>
        <v/>
      </c>
      <c r="F1140" s="339" t="str">
        <f t="shared" si="62"/>
        <v>否</v>
      </c>
      <c r="G1140" s="309" t="str">
        <f t="shared" si="63"/>
        <v>项</v>
      </c>
    </row>
    <row r="1141" ht="36" customHeight="1" spans="1:7">
      <c r="A1141" s="192" t="s">
        <v>207</v>
      </c>
      <c r="B1141" s="258" t="s">
        <v>208</v>
      </c>
      <c r="C1141" s="239">
        <f>SUM(C1142:C1150)</f>
        <v>0</v>
      </c>
      <c r="D1141" s="239">
        <f>SUM(D1142:D1150)</f>
        <v>0</v>
      </c>
      <c r="E1141" s="328" t="str">
        <f t="shared" si="61"/>
        <v/>
      </c>
      <c r="F1141" s="329" t="str">
        <f t="shared" si="62"/>
        <v>是</v>
      </c>
      <c r="G1141" s="317" t="str">
        <f t="shared" si="63"/>
        <v>类</v>
      </c>
    </row>
    <row r="1142" s="307" customFormat="1" ht="36" customHeight="1" spans="1:7">
      <c r="A1142" s="198" t="s">
        <v>2164</v>
      </c>
      <c r="B1142" s="221" t="s">
        <v>2165</v>
      </c>
      <c r="C1142" s="239"/>
      <c r="D1142" s="239"/>
      <c r="E1142" s="328" t="str">
        <f t="shared" si="61"/>
        <v/>
      </c>
      <c r="F1142" s="329" t="str">
        <f t="shared" si="62"/>
        <v>否</v>
      </c>
      <c r="G1142" s="317" t="str">
        <f t="shared" si="63"/>
        <v>款</v>
      </c>
    </row>
    <row r="1143" s="307" customFormat="1" ht="36" customHeight="1" spans="1:7">
      <c r="A1143" s="198" t="s">
        <v>2166</v>
      </c>
      <c r="B1143" s="221" t="s">
        <v>2167</v>
      </c>
      <c r="C1143" s="239"/>
      <c r="D1143" s="239"/>
      <c r="E1143" s="328" t="str">
        <f t="shared" si="61"/>
        <v/>
      </c>
      <c r="F1143" s="329" t="str">
        <f t="shared" si="62"/>
        <v>否</v>
      </c>
      <c r="G1143" s="317" t="str">
        <f t="shared" si="63"/>
        <v>款</v>
      </c>
    </row>
    <row r="1144" s="307" customFormat="1" ht="36" customHeight="1" spans="1:7">
      <c r="A1144" s="198" t="s">
        <v>2168</v>
      </c>
      <c r="B1144" s="176" t="s">
        <v>2169</v>
      </c>
      <c r="C1144" s="239"/>
      <c r="D1144" s="239"/>
      <c r="E1144" s="328" t="str">
        <f t="shared" si="61"/>
        <v/>
      </c>
      <c r="F1144" s="329" t="str">
        <f t="shared" si="62"/>
        <v>否</v>
      </c>
      <c r="G1144" s="317" t="str">
        <f t="shared" si="63"/>
        <v>款</v>
      </c>
    </row>
    <row r="1145" s="307" customFormat="1" ht="36" customHeight="1" spans="1:7">
      <c r="A1145" s="198" t="s">
        <v>2170</v>
      </c>
      <c r="B1145" s="176" t="s">
        <v>2171</v>
      </c>
      <c r="C1145" s="239"/>
      <c r="D1145" s="239"/>
      <c r="E1145" s="328" t="str">
        <f t="shared" si="61"/>
        <v/>
      </c>
      <c r="F1145" s="329" t="str">
        <f t="shared" si="62"/>
        <v>否</v>
      </c>
      <c r="G1145" s="317" t="str">
        <f t="shared" si="63"/>
        <v>款</v>
      </c>
    </row>
    <row r="1146" s="307" customFormat="1" ht="36" customHeight="1" spans="1:7">
      <c r="A1146" s="198" t="s">
        <v>2172</v>
      </c>
      <c r="B1146" s="221" t="s">
        <v>2173</v>
      </c>
      <c r="C1146" s="239"/>
      <c r="D1146" s="239"/>
      <c r="E1146" s="328" t="str">
        <f t="shared" si="61"/>
        <v/>
      </c>
      <c r="F1146" s="329" t="str">
        <f t="shared" si="62"/>
        <v>否</v>
      </c>
      <c r="G1146" s="317" t="str">
        <f t="shared" si="63"/>
        <v>款</v>
      </c>
    </row>
    <row r="1147" s="307" customFormat="1" ht="36" customHeight="1" spans="1:7">
      <c r="A1147" s="198" t="s">
        <v>2174</v>
      </c>
      <c r="B1147" s="176" t="s">
        <v>2175</v>
      </c>
      <c r="C1147" s="239"/>
      <c r="D1147" s="239"/>
      <c r="E1147" s="328" t="str">
        <f t="shared" si="61"/>
        <v/>
      </c>
      <c r="F1147" s="329" t="str">
        <f t="shared" si="62"/>
        <v>否</v>
      </c>
      <c r="G1147" s="317" t="str">
        <f t="shared" si="63"/>
        <v>款</v>
      </c>
    </row>
    <row r="1148" s="307" customFormat="1" ht="36" customHeight="1" spans="1:7">
      <c r="A1148" s="198" t="s">
        <v>2176</v>
      </c>
      <c r="B1148" s="221" t="s">
        <v>2177</v>
      </c>
      <c r="C1148" s="239"/>
      <c r="D1148" s="239"/>
      <c r="E1148" s="328" t="str">
        <f t="shared" si="61"/>
        <v/>
      </c>
      <c r="F1148" s="329" t="str">
        <f t="shared" si="62"/>
        <v>否</v>
      </c>
      <c r="G1148" s="317" t="str">
        <f t="shared" si="63"/>
        <v>款</v>
      </c>
    </row>
    <row r="1149" s="307" customFormat="1" ht="36" customHeight="1" spans="1:7">
      <c r="A1149" s="198" t="s">
        <v>2178</v>
      </c>
      <c r="B1149" s="221" t="s">
        <v>2179</v>
      </c>
      <c r="C1149" s="239"/>
      <c r="D1149" s="239"/>
      <c r="E1149" s="328" t="str">
        <f t="shared" si="61"/>
        <v/>
      </c>
      <c r="F1149" s="329" t="str">
        <f t="shared" si="62"/>
        <v>否</v>
      </c>
      <c r="G1149" s="317" t="str">
        <f t="shared" si="63"/>
        <v>款</v>
      </c>
    </row>
    <row r="1150" ht="36" customHeight="1" spans="1:7">
      <c r="A1150" s="198" t="s">
        <v>2180</v>
      </c>
      <c r="B1150" s="221" t="s">
        <v>2181</v>
      </c>
      <c r="C1150" s="239"/>
      <c r="D1150" s="239"/>
      <c r="E1150" s="328" t="str">
        <f t="shared" si="61"/>
        <v/>
      </c>
      <c r="F1150" s="329" t="str">
        <f t="shared" si="62"/>
        <v>否</v>
      </c>
      <c r="G1150" s="317" t="str">
        <f t="shared" si="63"/>
        <v>款</v>
      </c>
    </row>
    <row r="1151" ht="36" customHeight="1" spans="1:7">
      <c r="A1151" s="192" t="s">
        <v>209</v>
      </c>
      <c r="B1151" s="258" t="s">
        <v>210</v>
      </c>
      <c r="C1151" s="239">
        <f>SUM(C1152,C1179,C1194)</f>
        <v>2793</v>
      </c>
      <c r="D1151" s="239">
        <f>SUM(D1152,D1179,D1194)</f>
        <v>3068</v>
      </c>
      <c r="E1151" s="328">
        <f t="shared" si="61"/>
        <v>0.098</v>
      </c>
      <c r="F1151" s="329" t="str">
        <f t="shared" si="62"/>
        <v>是</v>
      </c>
      <c r="G1151" s="317" t="str">
        <f t="shared" si="63"/>
        <v>类</v>
      </c>
    </row>
    <row r="1152" ht="36" customHeight="1" spans="1:7">
      <c r="A1152" s="198" t="s">
        <v>2182</v>
      </c>
      <c r="B1152" s="221" t="s">
        <v>2183</v>
      </c>
      <c r="C1152" s="330">
        <f>SUM(C1153:C1178)</f>
        <v>2696</v>
      </c>
      <c r="D1152" s="330">
        <f>SUM(D1153:D1178)</f>
        <v>2960</v>
      </c>
      <c r="E1152" s="328">
        <f t="shared" si="61"/>
        <v>0.098</v>
      </c>
      <c r="F1152" s="329" t="str">
        <f t="shared" si="62"/>
        <v>是</v>
      </c>
      <c r="G1152" s="317" t="str">
        <f t="shared" si="63"/>
        <v>款</v>
      </c>
    </row>
    <row r="1153" s="307" customFormat="1" ht="36" customHeight="1" spans="1:7">
      <c r="A1153" s="198" t="s">
        <v>2184</v>
      </c>
      <c r="B1153" s="221" t="s">
        <v>249</v>
      </c>
      <c r="C1153" s="332">
        <v>553</v>
      </c>
      <c r="D1153" s="330">
        <v>581</v>
      </c>
      <c r="E1153" s="328">
        <f t="shared" si="61"/>
        <v>0.051</v>
      </c>
      <c r="F1153" s="329" t="str">
        <f t="shared" si="62"/>
        <v>是</v>
      </c>
      <c r="G1153" s="317" t="str">
        <f t="shared" si="63"/>
        <v>项</v>
      </c>
    </row>
    <row r="1154" s="307" customFormat="1" ht="36" customHeight="1" spans="1:7">
      <c r="A1154" s="198" t="s">
        <v>2185</v>
      </c>
      <c r="B1154" s="221" t="s">
        <v>251</v>
      </c>
      <c r="C1154" s="332"/>
      <c r="D1154" s="330"/>
      <c r="E1154" s="328" t="str">
        <f t="shared" si="61"/>
        <v/>
      </c>
      <c r="F1154" s="329" t="str">
        <f t="shared" si="62"/>
        <v>否</v>
      </c>
      <c r="G1154" s="317" t="str">
        <f t="shared" si="63"/>
        <v>项</v>
      </c>
    </row>
    <row r="1155" s="307" customFormat="1" ht="36" customHeight="1" spans="1:7">
      <c r="A1155" s="198" t="s">
        <v>2186</v>
      </c>
      <c r="B1155" s="221" t="s">
        <v>253</v>
      </c>
      <c r="C1155" s="332"/>
      <c r="D1155" s="330"/>
      <c r="E1155" s="328" t="str">
        <f t="shared" si="61"/>
        <v/>
      </c>
      <c r="F1155" s="329" t="str">
        <f t="shared" si="62"/>
        <v>否</v>
      </c>
      <c r="G1155" s="317" t="str">
        <f t="shared" si="63"/>
        <v>项</v>
      </c>
    </row>
    <row r="1156" s="307" customFormat="1" ht="36" customHeight="1" spans="1:7">
      <c r="A1156" s="198" t="s">
        <v>2187</v>
      </c>
      <c r="B1156" s="221" t="s">
        <v>2188</v>
      </c>
      <c r="C1156" s="332">
        <v>117</v>
      </c>
      <c r="D1156" s="330">
        <v>150</v>
      </c>
      <c r="E1156" s="328">
        <f t="shared" si="61"/>
        <v>0.282</v>
      </c>
      <c r="F1156" s="329" t="str">
        <f t="shared" si="62"/>
        <v>是</v>
      </c>
      <c r="G1156" s="317" t="str">
        <f t="shared" si="63"/>
        <v>项</v>
      </c>
    </row>
    <row r="1157" s="307" customFormat="1" ht="36" customHeight="1" spans="1:7">
      <c r="A1157" s="198" t="s">
        <v>2189</v>
      </c>
      <c r="B1157" s="221" t="s">
        <v>2190</v>
      </c>
      <c r="C1157" s="332">
        <v>967</v>
      </c>
      <c r="D1157" s="330">
        <v>1005</v>
      </c>
      <c r="E1157" s="328">
        <f t="shared" si="61"/>
        <v>0.039</v>
      </c>
      <c r="F1157" s="329" t="str">
        <f t="shared" si="62"/>
        <v>是</v>
      </c>
      <c r="G1157" s="317" t="str">
        <f t="shared" si="63"/>
        <v>项</v>
      </c>
    </row>
    <row r="1158" s="307" customFormat="1" ht="36" customHeight="1" spans="1:7">
      <c r="A1158" s="198" t="s">
        <v>2191</v>
      </c>
      <c r="B1158" s="221" t="s">
        <v>2192</v>
      </c>
      <c r="C1158" s="332"/>
      <c r="D1158" s="330"/>
      <c r="E1158" s="328" t="str">
        <f t="shared" si="61"/>
        <v/>
      </c>
      <c r="F1158" s="329" t="str">
        <f t="shared" si="62"/>
        <v>否</v>
      </c>
      <c r="G1158" s="317" t="str">
        <f t="shared" si="63"/>
        <v>项</v>
      </c>
    </row>
    <row r="1159" s="307" customFormat="1" ht="36" customHeight="1" spans="1:7">
      <c r="A1159" s="198" t="s">
        <v>2193</v>
      </c>
      <c r="B1159" s="221" t="s">
        <v>2194</v>
      </c>
      <c r="C1159" s="332"/>
      <c r="D1159" s="330"/>
      <c r="E1159" s="328" t="str">
        <f t="shared" si="61"/>
        <v/>
      </c>
      <c r="F1159" s="329" t="str">
        <f t="shared" si="62"/>
        <v>否</v>
      </c>
      <c r="G1159" s="317" t="str">
        <f t="shared" si="63"/>
        <v>项</v>
      </c>
    </row>
    <row r="1160" s="307" customFormat="1" ht="36" customHeight="1" spans="1:7">
      <c r="A1160" s="198" t="s">
        <v>2195</v>
      </c>
      <c r="B1160" s="221" t="s">
        <v>2196</v>
      </c>
      <c r="C1160" s="332">
        <v>39</v>
      </c>
      <c r="D1160" s="330">
        <v>40</v>
      </c>
      <c r="E1160" s="328">
        <f t="shared" si="61"/>
        <v>0.026</v>
      </c>
      <c r="F1160" s="329" t="str">
        <f t="shared" si="62"/>
        <v>是</v>
      </c>
      <c r="G1160" s="317" t="str">
        <f t="shared" si="63"/>
        <v>项</v>
      </c>
    </row>
    <row r="1161" s="307" customFormat="1" ht="36" customHeight="1" spans="1:7">
      <c r="A1161" s="198" t="s">
        <v>2197</v>
      </c>
      <c r="B1161" s="221" t="s">
        <v>2198</v>
      </c>
      <c r="C1161" s="330"/>
      <c r="D1161" s="330"/>
      <c r="E1161" s="328" t="str">
        <f t="shared" si="61"/>
        <v/>
      </c>
      <c r="F1161" s="329" t="str">
        <f t="shared" si="62"/>
        <v>否</v>
      </c>
      <c r="G1161" s="317" t="str">
        <f t="shared" si="63"/>
        <v>项</v>
      </c>
    </row>
    <row r="1162" s="307" customFormat="1" ht="36" customHeight="1" spans="1:7">
      <c r="A1162" s="198" t="s">
        <v>2199</v>
      </c>
      <c r="B1162" s="221" t="s">
        <v>2200</v>
      </c>
      <c r="C1162" s="330"/>
      <c r="D1162" s="330"/>
      <c r="E1162" s="328" t="str">
        <f t="shared" si="61"/>
        <v/>
      </c>
      <c r="F1162" s="329" t="str">
        <f t="shared" si="62"/>
        <v>否</v>
      </c>
      <c r="G1162" s="317" t="str">
        <f t="shared" si="63"/>
        <v>项</v>
      </c>
    </row>
    <row r="1163" s="307" customFormat="1" ht="36" customHeight="1" spans="1:7">
      <c r="A1163" s="198" t="s">
        <v>2201</v>
      </c>
      <c r="B1163" s="221" t="s">
        <v>2202</v>
      </c>
      <c r="C1163" s="330"/>
      <c r="D1163" s="330"/>
      <c r="E1163" s="328" t="str">
        <f t="shared" ref="E1163:E1226" si="64">IF(C1163&lt;&gt;0,IF((D1163/C1163-1)&lt;-30%,"",IF((D1163/C1163-1)&gt;30%,"",D1163/C1163-1)),"")</f>
        <v/>
      </c>
      <c r="F1163" s="329" t="str">
        <f t="shared" si="62"/>
        <v>否</v>
      </c>
      <c r="G1163" s="317" t="str">
        <f t="shared" si="63"/>
        <v>项</v>
      </c>
    </row>
    <row r="1164" s="307" customFormat="1" ht="36" customHeight="1" spans="1:7">
      <c r="A1164" s="198" t="s">
        <v>2203</v>
      </c>
      <c r="B1164" s="221" t="s">
        <v>2204</v>
      </c>
      <c r="C1164" s="330"/>
      <c r="D1164" s="330"/>
      <c r="E1164" s="328" t="str">
        <f t="shared" si="64"/>
        <v/>
      </c>
      <c r="F1164" s="329" t="str">
        <f t="shared" si="62"/>
        <v>否</v>
      </c>
      <c r="G1164" s="317" t="str">
        <f t="shared" si="63"/>
        <v>项</v>
      </c>
    </row>
    <row r="1165" s="307" customFormat="1" ht="36" customHeight="1" spans="1:7">
      <c r="A1165" s="198" t="s">
        <v>2205</v>
      </c>
      <c r="B1165" s="221" t="s">
        <v>2206</v>
      </c>
      <c r="C1165" s="330"/>
      <c r="D1165" s="330"/>
      <c r="E1165" s="328" t="str">
        <f t="shared" si="64"/>
        <v/>
      </c>
      <c r="F1165" s="329" t="str">
        <f t="shared" si="62"/>
        <v>否</v>
      </c>
      <c r="G1165" s="317" t="str">
        <f t="shared" si="63"/>
        <v>项</v>
      </c>
    </row>
    <row r="1166" s="307" customFormat="1" ht="36" customHeight="1" spans="1:7">
      <c r="A1166" s="198" t="s">
        <v>2207</v>
      </c>
      <c r="B1166" s="221" t="s">
        <v>2208</v>
      </c>
      <c r="C1166" s="330"/>
      <c r="D1166" s="330"/>
      <c r="E1166" s="328" t="str">
        <f t="shared" si="64"/>
        <v/>
      </c>
      <c r="F1166" s="329" t="str">
        <f t="shared" si="62"/>
        <v>否</v>
      </c>
      <c r="G1166" s="317" t="str">
        <f t="shared" si="63"/>
        <v>项</v>
      </c>
    </row>
    <row r="1167" s="307" customFormat="1" ht="36" customHeight="1" spans="1:7">
      <c r="A1167" s="198" t="s">
        <v>2209</v>
      </c>
      <c r="B1167" s="221" t="s">
        <v>2210</v>
      </c>
      <c r="C1167" s="330"/>
      <c r="D1167" s="330"/>
      <c r="E1167" s="328" t="str">
        <f t="shared" si="64"/>
        <v/>
      </c>
      <c r="F1167" s="329" t="str">
        <f t="shared" si="62"/>
        <v>否</v>
      </c>
      <c r="G1167" s="317" t="str">
        <f t="shared" si="63"/>
        <v>项</v>
      </c>
    </row>
    <row r="1168" s="307" customFormat="1" ht="36" customHeight="1" spans="1:7">
      <c r="A1168" s="198" t="s">
        <v>2211</v>
      </c>
      <c r="B1168" s="221" t="s">
        <v>2212</v>
      </c>
      <c r="C1168" s="330"/>
      <c r="D1168" s="330"/>
      <c r="E1168" s="328" t="str">
        <f t="shared" si="64"/>
        <v/>
      </c>
      <c r="F1168" s="329" t="str">
        <f t="shared" si="62"/>
        <v>否</v>
      </c>
      <c r="G1168" s="317" t="str">
        <f t="shared" si="63"/>
        <v>项</v>
      </c>
    </row>
    <row r="1169" s="307" customFormat="1" ht="36" customHeight="1" spans="1:7">
      <c r="A1169" s="198" t="s">
        <v>2213</v>
      </c>
      <c r="B1169" s="221" t="s">
        <v>2214</v>
      </c>
      <c r="C1169" s="330"/>
      <c r="D1169" s="330"/>
      <c r="E1169" s="328" t="str">
        <f t="shared" si="64"/>
        <v/>
      </c>
      <c r="F1169" s="329" t="str">
        <f t="shared" si="62"/>
        <v>否</v>
      </c>
      <c r="G1169" s="317" t="str">
        <f t="shared" si="63"/>
        <v>项</v>
      </c>
    </row>
    <row r="1170" s="307" customFormat="1" ht="36" customHeight="1" spans="1:7">
      <c r="A1170" s="198" t="s">
        <v>2215</v>
      </c>
      <c r="B1170" s="221" t="s">
        <v>2216</v>
      </c>
      <c r="C1170" s="330"/>
      <c r="D1170" s="330"/>
      <c r="E1170" s="328" t="str">
        <f t="shared" si="64"/>
        <v/>
      </c>
      <c r="F1170" s="329" t="str">
        <f t="shared" si="62"/>
        <v>否</v>
      </c>
      <c r="G1170" s="317" t="str">
        <f t="shared" si="63"/>
        <v>项</v>
      </c>
    </row>
    <row r="1171" s="307" customFormat="1" ht="36" customHeight="1" spans="1:7">
      <c r="A1171" s="198" t="s">
        <v>2217</v>
      </c>
      <c r="B1171" s="221" t="s">
        <v>2218</v>
      </c>
      <c r="C1171" s="330"/>
      <c r="D1171" s="330"/>
      <c r="E1171" s="328" t="str">
        <f t="shared" si="64"/>
        <v/>
      </c>
      <c r="F1171" s="329" t="str">
        <f t="shared" ref="F1171:F1234" si="65">IF(LEN(A1171)=3,"是",IF(B1171&lt;&gt;"",IF(SUM(C1171:D1171)&lt;&gt;0,"是","否"),"是"))</f>
        <v>否</v>
      </c>
      <c r="G1171" s="317" t="str">
        <f t="shared" ref="G1171:G1234" si="66">IF(LEN(A1171)=3,"类",IF(LEN(A1171)=5,"款","项"))</f>
        <v>项</v>
      </c>
    </row>
    <row r="1172" s="307" customFormat="1" ht="36" customHeight="1" spans="1:7">
      <c r="A1172" s="198" t="s">
        <v>2219</v>
      </c>
      <c r="B1172" s="221" t="s">
        <v>2220</v>
      </c>
      <c r="C1172" s="330"/>
      <c r="D1172" s="330"/>
      <c r="E1172" s="328" t="str">
        <f t="shared" si="64"/>
        <v/>
      </c>
      <c r="F1172" s="329" t="str">
        <f t="shared" si="65"/>
        <v>否</v>
      </c>
      <c r="G1172" s="317" t="str">
        <f t="shared" si="66"/>
        <v>项</v>
      </c>
    </row>
    <row r="1173" s="307" customFormat="1" ht="36" customHeight="1" spans="1:7">
      <c r="A1173" s="198" t="s">
        <v>2221</v>
      </c>
      <c r="B1173" s="221" t="s">
        <v>2222</v>
      </c>
      <c r="C1173" s="330"/>
      <c r="D1173" s="330"/>
      <c r="E1173" s="328" t="str">
        <f t="shared" si="64"/>
        <v/>
      </c>
      <c r="F1173" s="329" t="str">
        <f t="shared" si="65"/>
        <v>否</v>
      </c>
      <c r="G1173" s="317" t="str">
        <f t="shared" si="66"/>
        <v>项</v>
      </c>
    </row>
    <row r="1174" s="307" customFormat="1" ht="36" customHeight="1" spans="1:7">
      <c r="A1174" s="198" t="s">
        <v>2223</v>
      </c>
      <c r="B1174" s="221" t="s">
        <v>2224</v>
      </c>
      <c r="C1174" s="330"/>
      <c r="D1174" s="330"/>
      <c r="E1174" s="328" t="str">
        <f t="shared" si="64"/>
        <v/>
      </c>
      <c r="F1174" s="329" t="str">
        <f t="shared" si="65"/>
        <v>否</v>
      </c>
      <c r="G1174" s="317" t="str">
        <f t="shared" si="66"/>
        <v>项</v>
      </c>
    </row>
    <row r="1175" s="307" customFormat="1" ht="36" customHeight="1" spans="1:7">
      <c r="A1175" s="198" t="s">
        <v>2225</v>
      </c>
      <c r="B1175" s="221" t="s">
        <v>2226</v>
      </c>
      <c r="C1175" s="330"/>
      <c r="D1175" s="330"/>
      <c r="E1175" s="328" t="str">
        <f t="shared" si="64"/>
        <v/>
      </c>
      <c r="F1175" s="329" t="str">
        <f t="shared" si="65"/>
        <v>否</v>
      </c>
      <c r="G1175" s="317" t="str">
        <f t="shared" si="66"/>
        <v>项</v>
      </c>
    </row>
    <row r="1176" s="307" customFormat="1" ht="36" customHeight="1" spans="1:7">
      <c r="A1176" s="198" t="s">
        <v>2227</v>
      </c>
      <c r="B1176" s="221" t="s">
        <v>2228</v>
      </c>
      <c r="C1176" s="330"/>
      <c r="D1176" s="330"/>
      <c r="E1176" s="328" t="str">
        <f t="shared" si="64"/>
        <v/>
      </c>
      <c r="F1176" s="329" t="str">
        <f t="shared" si="65"/>
        <v>否</v>
      </c>
      <c r="G1176" s="317" t="str">
        <f t="shared" si="66"/>
        <v>项</v>
      </c>
    </row>
    <row r="1177" s="307" customFormat="1" ht="36" customHeight="1" spans="1:7">
      <c r="A1177" s="198" t="s">
        <v>2229</v>
      </c>
      <c r="B1177" s="221" t="s">
        <v>267</v>
      </c>
      <c r="C1177" s="332">
        <v>178</v>
      </c>
      <c r="D1177" s="330">
        <v>184</v>
      </c>
      <c r="E1177" s="328">
        <f t="shared" si="64"/>
        <v>0.034</v>
      </c>
      <c r="F1177" s="329" t="str">
        <f t="shared" si="65"/>
        <v>是</v>
      </c>
      <c r="G1177" s="317" t="str">
        <f t="shared" si="66"/>
        <v>项</v>
      </c>
    </row>
    <row r="1178" s="307" customFormat="1" ht="36" customHeight="1" spans="1:7">
      <c r="A1178" s="198" t="s">
        <v>2230</v>
      </c>
      <c r="B1178" s="221" t="s">
        <v>2231</v>
      </c>
      <c r="C1178" s="332">
        <v>842</v>
      </c>
      <c r="D1178" s="330">
        <v>1000</v>
      </c>
      <c r="E1178" s="328">
        <f t="shared" si="64"/>
        <v>0.188</v>
      </c>
      <c r="F1178" s="329" t="str">
        <f t="shared" si="65"/>
        <v>是</v>
      </c>
      <c r="G1178" s="317" t="str">
        <f t="shared" si="66"/>
        <v>项</v>
      </c>
    </row>
    <row r="1179" ht="36" customHeight="1" spans="1:7">
      <c r="A1179" s="198" t="s">
        <v>2232</v>
      </c>
      <c r="B1179" s="221" t="s">
        <v>2233</v>
      </c>
      <c r="C1179" s="330">
        <f>SUM(C1180:C1193)</f>
        <v>97</v>
      </c>
      <c r="D1179" s="330">
        <f>SUM(D1180:D1193)</f>
        <v>108</v>
      </c>
      <c r="E1179" s="328">
        <f t="shared" si="64"/>
        <v>0.113</v>
      </c>
      <c r="F1179" s="329" t="str">
        <f t="shared" si="65"/>
        <v>是</v>
      </c>
      <c r="G1179" s="317" t="str">
        <f t="shared" si="66"/>
        <v>款</v>
      </c>
    </row>
    <row r="1180" s="307" customFormat="1" ht="36" customHeight="1" spans="1:7">
      <c r="A1180" s="198" t="s">
        <v>2234</v>
      </c>
      <c r="B1180" s="221" t="s">
        <v>249</v>
      </c>
      <c r="C1180" s="330"/>
      <c r="D1180" s="330"/>
      <c r="E1180" s="328" t="str">
        <f t="shared" si="64"/>
        <v/>
      </c>
      <c r="F1180" s="329" t="str">
        <f t="shared" si="65"/>
        <v>否</v>
      </c>
      <c r="G1180" s="317" t="str">
        <f t="shared" si="66"/>
        <v>项</v>
      </c>
    </row>
    <row r="1181" s="307" customFormat="1" ht="36" customHeight="1" spans="1:7">
      <c r="A1181" s="198" t="s">
        <v>2235</v>
      </c>
      <c r="B1181" s="221" t="s">
        <v>251</v>
      </c>
      <c r="C1181" s="330"/>
      <c r="D1181" s="330"/>
      <c r="E1181" s="328" t="str">
        <f t="shared" si="64"/>
        <v/>
      </c>
      <c r="F1181" s="329" t="str">
        <f t="shared" si="65"/>
        <v>否</v>
      </c>
      <c r="G1181" s="317" t="str">
        <f t="shared" si="66"/>
        <v>项</v>
      </c>
    </row>
    <row r="1182" s="307" customFormat="1" ht="36" customHeight="1" spans="1:7">
      <c r="A1182" s="198" t="s">
        <v>2236</v>
      </c>
      <c r="B1182" s="221" t="s">
        <v>253</v>
      </c>
      <c r="C1182" s="330"/>
      <c r="D1182" s="330"/>
      <c r="E1182" s="328" t="str">
        <f t="shared" si="64"/>
        <v/>
      </c>
      <c r="F1182" s="329" t="str">
        <f t="shared" si="65"/>
        <v>否</v>
      </c>
      <c r="G1182" s="317" t="str">
        <f t="shared" si="66"/>
        <v>项</v>
      </c>
    </row>
    <row r="1183" s="307" customFormat="1" ht="36" customHeight="1" spans="1:7">
      <c r="A1183" s="198" t="s">
        <v>2237</v>
      </c>
      <c r="B1183" s="221" t="s">
        <v>2238</v>
      </c>
      <c r="C1183" s="330"/>
      <c r="D1183" s="330"/>
      <c r="E1183" s="328" t="str">
        <f t="shared" si="64"/>
        <v/>
      </c>
      <c r="F1183" s="329" t="str">
        <f t="shared" si="65"/>
        <v>否</v>
      </c>
      <c r="G1183" s="317" t="str">
        <f t="shared" si="66"/>
        <v>项</v>
      </c>
    </row>
    <row r="1184" s="307" customFormat="1" ht="36" customHeight="1" spans="1:7">
      <c r="A1184" s="198" t="s">
        <v>2239</v>
      </c>
      <c r="B1184" s="221" t="s">
        <v>2240</v>
      </c>
      <c r="C1184" s="330"/>
      <c r="D1184" s="330"/>
      <c r="E1184" s="328" t="str">
        <f t="shared" si="64"/>
        <v/>
      </c>
      <c r="F1184" s="329" t="str">
        <f t="shared" si="65"/>
        <v>否</v>
      </c>
      <c r="G1184" s="317" t="str">
        <f t="shared" si="66"/>
        <v>项</v>
      </c>
    </row>
    <row r="1185" s="307" customFormat="1" ht="36" customHeight="1" spans="1:7">
      <c r="A1185" s="198" t="s">
        <v>2241</v>
      </c>
      <c r="B1185" s="221" t="s">
        <v>2242</v>
      </c>
      <c r="C1185" s="330"/>
      <c r="D1185" s="330"/>
      <c r="E1185" s="328" t="str">
        <f t="shared" si="64"/>
        <v/>
      </c>
      <c r="F1185" s="329" t="str">
        <f t="shared" si="65"/>
        <v>否</v>
      </c>
      <c r="G1185" s="317" t="str">
        <f t="shared" si="66"/>
        <v>项</v>
      </c>
    </row>
    <row r="1186" s="307" customFormat="1" ht="36" customHeight="1" spans="1:7">
      <c r="A1186" s="198" t="s">
        <v>2243</v>
      </c>
      <c r="B1186" s="221" t="s">
        <v>2244</v>
      </c>
      <c r="C1186" s="330"/>
      <c r="D1186" s="330"/>
      <c r="E1186" s="328" t="str">
        <f t="shared" si="64"/>
        <v/>
      </c>
      <c r="F1186" s="329" t="str">
        <f t="shared" si="65"/>
        <v>否</v>
      </c>
      <c r="G1186" s="317" t="str">
        <f t="shared" si="66"/>
        <v>项</v>
      </c>
    </row>
    <row r="1187" s="307" customFormat="1" ht="36" customHeight="1" spans="1:7">
      <c r="A1187" s="198" t="s">
        <v>2245</v>
      </c>
      <c r="B1187" s="221" t="s">
        <v>2246</v>
      </c>
      <c r="C1187" s="332">
        <v>67</v>
      </c>
      <c r="D1187" s="330">
        <v>67</v>
      </c>
      <c r="E1187" s="328">
        <f t="shared" si="64"/>
        <v>0</v>
      </c>
      <c r="F1187" s="329" t="str">
        <f t="shared" si="65"/>
        <v>是</v>
      </c>
      <c r="G1187" s="317" t="str">
        <f t="shared" si="66"/>
        <v>项</v>
      </c>
    </row>
    <row r="1188" s="307" customFormat="1" ht="36" customHeight="1" spans="1:7">
      <c r="A1188" s="198" t="s">
        <v>2247</v>
      </c>
      <c r="B1188" s="221" t="s">
        <v>2248</v>
      </c>
      <c r="C1188" s="332">
        <v>6</v>
      </c>
      <c r="D1188" s="330">
        <v>10</v>
      </c>
      <c r="E1188" s="328" t="str">
        <f t="shared" si="64"/>
        <v/>
      </c>
      <c r="F1188" s="329" t="str">
        <f t="shared" si="65"/>
        <v>是</v>
      </c>
      <c r="G1188" s="317" t="str">
        <f t="shared" si="66"/>
        <v>项</v>
      </c>
    </row>
    <row r="1189" s="307" customFormat="1" ht="36" customHeight="1" spans="1:7">
      <c r="A1189" s="198" t="s">
        <v>2249</v>
      </c>
      <c r="B1189" s="221" t="s">
        <v>2250</v>
      </c>
      <c r="C1189" s="332"/>
      <c r="D1189" s="330"/>
      <c r="E1189" s="328" t="str">
        <f t="shared" si="64"/>
        <v/>
      </c>
      <c r="F1189" s="329" t="str">
        <f t="shared" si="65"/>
        <v>否</v>
      </c>
      <c r="G1189" s="317" t="str">
        <f t="shared" si="66"/>
        <v>项</v>
      </c>
    </row>
    <row r="1190" s="307" customFormat="1" ht="36" customHeight="1" spans="1:7">
      <c r="A1190" s="198" t="s">
        <v>2251</v>
      </c>
      <c r="B1190" s="221" t="s">
        <v>2252</v>
      </c>
      <c r="C1190" s="332"/>
      <c r="D1190" s="330"/>
      <c r="E1190" s="328" t="str">
        <f t="shared" si="64"/>
        <v/>
      </c>
      <c r="F1190" s="329" t="str">
        <f t="shared" si="65"/>
        <v>否</v>
      </c>
      <c r="G1190" s="317" t="str">
        <f t="shared" si="66"/>
        <v>项</v>
      </c>
    </row>
    <row r="1191" s="307" customFormat="1" ht="36" customHeight="1" spans="1:7">
      <c r="A1191" s="198" t="s">
        <v>2253</v>
      </c>
      <c r="B1191" s="221" t="s">
        <v>2254</v>
      </c>
      <c r="C1191" s="332"/>
      <c r="D1191" s="330"/>
      <c r="E1191" s="328" t="str">
        <f t="shared" si="64"/>
        <v/>
      </c>
      <c r="F1191" s="329" t="str">
        <f t="shared" si="65"/>
        <v>否</v>
      </c>
      <c r="G1191" s="317" t="str">
        <f t="shared" si="66"/>
        <v>项</v>
      </c>
    </row>
    <row r="1192" s="307" customFormat="1" ht="36" customHeight="1" spans="1:7">
      <c r="A1192" s="198" t="s">
        <v>2255</v>
      </c>
      <c r="B1192" s="221" t="s">
        <v>2256</v>
      </c>
      <c r="C1192" s="332"/>
      <c r="D1192" s="330"/>
      <c r="E1192" s="328" t="str">
        <f t="shared" si="64"/>
        <v/>
      </c>
      <c r="F1192" s="329" t="str">
        <f t="shared" si="65"/>
        <v>否</v>
      </c>
      <c r="G1192" s="317" t="str">
        <f t="shared" si="66"/>
        <v>项</v>
      </c>
    </row>
    <row r="1193" s="307" customFormat="1" ht="36" customHeight="1" spans="1:7">
      <c r="A1193" s="198" t="s">
        <v>2257</v>
      </c>
      <c r="B1193" s="221" t="s">
        <v>2258</v>
      </c>
      <c r="C1193" s="332">
        <v>24</v>
      </c>
      <c r="D1193" s="330">
        <v>31</v>
      </c>
      <c r="E1193" s="328">
        <f t="shared" si="64"/>
        <v>0.292</v>
      </c>
      <c r="F1193" s="329" t="str">
        <f t="shared" si="65"/>
        <v>是</v>
      </c>
      <c r="G1193" s="317" t="str">
        <f t="shared" si="66"/>
        <v>项</v>
      </c>
    </row>
    <row r="1194" ht="36" customHeight="1" spans="1:7">
      <c r="A1194" s="198" t="s">
        <v>2259</v>
      </c>
      <c r="B1194" s="221" t="s">
        <v>2260</v>
      </c>
      <c r="C1194" s="330">
        <f>C1195</f>
        <v>0</v>
      </c>
      <c r="D1194" s="330">
        <f>D1195</f>
        <v>0</v>
      </c>
      <c r="E1194" s="328" t="str">
        <f t="shared" si="64"/>
        <v/>
      </c>
      <c r="F1194" s="329" t="str">
        <f t="shared" si="65"/>
        <v>否</v>
      </c>
      <c r="G1194" s="317" t="str">
        <f t="shared" si="66"/>
        <v>款</v>
      </c>
    </row>
    <row r="1195" s="307" customFormat="1" ht="36" customHeight="1" spans="1:7">
      <c r="A1195" s="226" t="s">
        <v>2261</v>
      </c>
      <c r="B1195" s="221" t="s">
        <v>2262</v>
      </c>
      <c r="C1195" s="330"/>
      <c r="D1195" s="330"/>
      <c r="E1195" s="328" t="str">
        <f t="shared" si="64"/>
        <v/>
      </c>
      <c r="F1195" s="329" t="str">
        <f t="shared" si="65"/>
        <v>否</v>
      </c>
      <c r="G1195" s="317" t="str">
        <f t="shared" si="66"/>
        <v>项</v>
      </c>
    </row>
    <row r="1196" ht="36" customHeight="1" spans="1:7">
      <c r="A1196" s="192" t="s">
        <v>211</v>
      </c>
      <c r="B1196" s="258" t="s">
        <v>212</v>
      </c>
      <c r="C1196" s="239">
        <f>SUM(C1197,C1208,C1212)</f>
        <v>3636</v>
      </c>
      <c r="D1196" s="239">
        <f>SUM(D1197,D1208,D1212)</f>
        <v>3736</v>
      </c>
      <c r="E1196" s="328">
        <f t="shared" si="64"/>
        <v>0.028</v>
      </c>
      <c r="F1196" s="329" t="str">
        <f t="shared" si="65"/>
        <v>是</v>
      </c>
      <c r="G1196" s="317" t="str">
        <f t="shared" si="66"/>
        <v>类</v>
      </c>
    </row>
    <row r="1197" ht="36" customHeight="1" spans="1:7">
      <c r="A1197" s="198" t="s">
        <v>2263</v>
      </c>
      <c r="B1197" s="221" t="s">
        <v>2264</v>
      </c>
      <c r="C1197" s="330">
        <f>SUM(C1198:C1207)</f>
        <v>17</v>
      </c>
      <c r="D1197" s="330">
        <f>SUM(D1198:D1207)</f>
        <v>56</v>
      </c>
      <c r="E1197" s="328" t="str">
        <f t="shared" si="64"/>
        <v/>
      </c>
      <c r="F1197" s="329" t="str">
        <f t="shared" si="65"/>
        <v>是</v>
      </c>
      <c r="G1197" s="317" t="str">
        <f t="shared" si="66"/>
        <v>款</v>
      </c>
    </row>
    <row r="1198" s="307" customFormat="1" ht="36" customHeight="1" spans="1:7">
      <c r="A1198" s="198" t="s">
        <v>2265</v>
      </c>
      <c r="B1198" s="221" t="s">
        <v>2266</v>
      </c>
      <c r="C1198" s="332"/>
      <c r="D1198" s="330"/>
      <c r="E1198" s="328" t="str">
        <f t="shared" si="64"/>
        <v/>
      </c>
      <c r="F1198" s="329" t="str">
        <f t="shared" si="65"/>
        <v>否</v>
      </c>
      <c r="G1198" s="317" t="str">
        <f t="shared" si="66"/>
        <v>项</v>
      </c>
    </row>
    <row r="1199" s="307" customFormat="1" ht="36" customHeight="1" spans="1:7">
      <c r="A1199" s="198" t="s">
        <v>2267</v>
      </c>
      <c r="B1199" s="221" t="s">
        <v>2268</v>
      </c>
      <c r="C1199" s="332"/>
      <c r="D1199" s="330"/>
      <c r="E1199" s="328" t="str">
        <f t="shared" si="64"/>
        <v/>
      </c>
      <c r="F1199" s="329" t="str">
        <f t="shared" si="65"/>
        <v>否</v>
      </c>
      <c r="G1199" s="317" t="str">
        <f t="shared" si="66"/>
        <v>项</v>
      </c>
    </row>
    <row r="1200" s="307" customFormat="1" ht="36" customHeight="1" spans="1:7">
      <c r="A1200" s="198" t="s">
        <v>2269</v>
      </c>
      <c r="B1200" s="221" t="s">
        <v>2270</v>
      </c>
      <c r="C1200" s="332">
        <v>-13</v>
      </c>
      <c r="D1200" s="330"/>
      <c r="E1200" s="328" t="str">
        <f t="shared" si="64"/>
        <v/>
      </c>
      <c r="F1200" s="329" t="str">
        <f t="shared" si="65"/>
        <v>是</v>
      </c>
      <c r="G1200" s="317" t="str">
        <f t="shared" si="66"/>
        <v>项</v>
      </c>
    </row>
    <row r="1201" s="307" customFormat="1" ht="36" customHeight="1" spans="1:7">
      <c r="A1201" s="198" t="s">
        <v>2271</v>
      </c>
      <c r="B1201" s="221" t="s">
        <v>2272</v>
      </c>
      <c r="C1201" s="332"/>
      <c r="D1201" s="330"/>
      <c r="E1201" s="328" t="str">
        <f t="shared" si="64"/>
        <v/>
      </c>
      <c r="F1201" s="329" t="str">
        <f t="shared" si="65"/>
        <v>否</v>
      </c>
      <c r="G1201" s="317" t="str">
        <f t="shared" si="66"/>
        <v>项</v>
      </c>
    </row>
    <row r="1202" s="307" customFormat="1" ht="36" customHeight="1" spans="1:7">
      <c r="A1202" s="198" t="s">
        <v>2273</v>
      </c>
      <c r="B1202" s="221" t="s">
        <v>2274</v>
      </c>
      <c r="C1202" s="332">
        <v>30</v>
      </c>
      <c r="D1202" s="331">
        <v>56</v>
      </c>
      <c r="E1202" s="328" t="str">
        <f t="shared" si="64"/>
        <v/>
      </c>
      <c r="F1202" s="329" t="str">
        <f t="shared" si="65"/>
        <v>是</v>
      </c>
      <c r="G1202" s="317" t="str">
        <f t="shared" si="66"/>
        <v>项</v>
      </c>
    </row>
    <row r="1203" s="307" customFormat="1" ht="36" customHeight="1" spans="1:7">
      <c r="A1203" s="198" t="s">
        <v>2275</v>
      </c>
      <c r="B1203" s="221" t="s">
        <v>2276</v>
      </c>
      <c r="C1203" s="330">
        <v>0</v>
      </c>
      <c r="D1203" s="330"/>
      <c r="E1203" s="328" t="str">
        <f t="shared" si="64"/>
        <v/>
      </c>
      <c r="F1203" s="329" t="str">
        <f t="shared" si="65"/>
        <v>否</v>
      </c>
      <c r="G1203" s="317" t="str">
        <f t="shared" si="66"/>
        <v>项</v>
      </c>
    </row>
    <row r="1204" s="307" customFormat="1" ht="36" customHeight="1" spans="1:7">
      <c r="A1204" s="198" t="s">
        <v>2277</v>
      </c>
      <c r="B1204" s="221" t="s">
        <v>2278</v>
      </c>
      <c r="C1204" s="330">
        <v>0</v>
      </c>
      <c r="D1204" s="330"/>
      <c r="E1204" s="328" t="str">
        <f t="shared" si="64"/>
        <v/>
      </c>
      <c r="F1204" s="329" t="str">
        <f t="shared" si="65"/>
        <v>否</v>
      </c>
      <c r="G1204" s="317" t="str">
        <f t="shared" si="66"/>
        <v>项</v>
      </c>
    </row>
    <row r="1205" s="307" customFormat="1" ht="36" customHeight="1" spans="1:7">
      <c r="A1205" s="198" t="s">
        <v>2279</v>
      </c>
      <c r="B1205" s="221" t="s">
        <v>2280</v>
      </c>
      <c r="C1205" s="330"/>
      <c r="D1205" s="330"/>
      <c r="E1205" s="328" t="str">
        <f t="shared" si="64"/>
        <v/>
      </c>
      <c r="F1205" s="329" t="str">
        <f t="shared" si="65"/>
        <v>否</v>
      </c>
      <c r="G1205" s="317" t="str">
        <f t="shared" si="66"/>
        <v>项</v>
      </c>
    </row>
    <row r="1206" s="307" customFormat="1" ht="36" customHeight="1" spans="1:7">
      <c r="A1206" s="198" t="s">
        <v>2281</v>
      </c>
      <c r="B1206" s="221" t="s">
        <v>2282</v>
      </c>
      <c r="C1206" s="330">
        <v>0</v>
      </c>
      <c r="D1206" s="330"/>
      <c r="E1206" s="328" t="str">
        <f t="shared" si="64"/>
        <v/>
      </c>
      <c r="F1206" s="329" t="str">
        <f t="shared" si="65"/>
        <v>否</v>
      </c>
      <c r="G1206" s="317" t="str">
        <f t="shared" si="66"/>
        <v>项</v>
      </c>
    </row>
    <row r="1207" s="307" customFormat="1" ht="36" customHeight="1" spans="1:7">
      <c r="A1207" s="198" t="s">
        <v>2283</v>
      </c>
      <c r="B1207" s="221" t="s">
        <v>2284</v>
      </c>
      <c r="C1207" s="330"/>
      <c r="D1207" s="330"/>
      <c r="E1207" s="328" t="str">
        <f t="shared" si="64"/>
        <v/>
      </c>
      <c r="F1207" s="329" t="str">
        <f t="shared" si="65"/>
        <v>否</v>
      </c>
      <c r="G1207" s="317" t="str">
        <f t="shared" si="66"/>
        <v>项</v>
      </c>
    </row>
    <row r="1208" ht="36" customHeight="1" spans="1:7">
      <c r="A1208" s="198" t="s">
        <v>2285</v>
      </c>
      <c r="B1208" s="221" t="s">
        <v>2286</v>
      </c>
      <c r="C1208" s="330">
        <f>SUM(C1209:C1211)</f>
        <v>3619</v>
      </c>
      <c r="D1208" s="330">
        <f>SUM(D1209:D1211)</f>
        <v>3680</v>
      </c>
      <c r="E1208" s="328">
        <f t="shared" si="64"/>
        <v>0.017</v>
      </c>
      <c r="F1208" s="329" t="str">
        <f t="shared" si="65"/>
        <v>是</v>
      </c>
      <c r="G1208" s="317" t="str">
        <f t="shared" si="66"/>
        <v>款</v>
      </c>
    </row>
    <row r="1209" s="307" customFormat="1" ht="36" customHeight="1" spans="1:7">
      <c r="A1209" s="198" t="s">
        <v>2287</v>
      </c>
      <c r="B1209" s="221" t="s">
        <v>2288</v>
      </c>
      <c r="C1209" s="332">
        <v>3619</v>
      </c>
      <c r="D1209" s="331">
        <v>3680</v>
      </c>
      <c r="E1209" s="328">
        <f t="shared" si="64"/>
        <v>0.017</v>
      </c>
      <c r="F1209" s="329" t="str">
        <f t="shared" si="65"/>
        <v>是</v>
      </c>
      <c r="G1209" s="317" t="str">
        <f t="shared" si="66"/>
        <v>项</v>
      </c>
    </row>
    <row r="1210" s="307" customFormat="1" ht="36" customHeight="1" spans="1:7">
      <c r="A1210" s="198" t="s">
        <v>2289</v>
      </c>
      <c r="B1210" s="221" t="s">
        <v>2290</v>
      </c>
      <c r="C1210" s="330"/>
      <c r="D1210" s="330"/>
      <c r="E1210" s="328" t="str">
        <f t="shared" si="64"/>
        <v/>
      </c>
      <c r="F1210" s="329" t="str">
        <f t="shared" si="65"/>
        <v>否</v>
      </c>
      <c r="G1210" s="317" t="str">
        <f t="shared" si="66"/>
        <v>项</v>
      </c>
    </row>
    <row r="1211" s="307" customFormat="1" ht="36" customHeight="1" spans="1:7">
      <c r="A1211" s="198" t="s">
        <v>2291</v>
      </c>
      <c r="B1211" s="221" t="s">
        <v>2292</v>
      </c>
      <c r="C1211" s="330"/>
      <c r="D1211" s="330"/>
      <c r="E1211" s="328" t="str">
        <f t="shared" si="64"/>
        <v/>
      </c>
      <c r="F1211" s="329" t="str">
        <f t="shared" si="65"/>
        <v>否</v>
      </c>
      <c r="G1211" s="317" t="str">
        <f t="shared" si="66"/>
        <v>项</v>
      </c>
    </row>
    <row r="1212" ht="36" customHeight="1" spans="1:7">
      <c r="A1212" s="198" t="s">
        <v>2293</v>
      </c>
      <c r="B1212" s="221" t="s">
        <v>2294</v>
      </c>
      <c r="C1212" s="330">
        <f>SUM(C1213:C1215)</f>
        <v>0</v>
      </c>
      <c r="D1212" s="330">
        <f>SUM(D1213:D1215)</f>
        <v>0</v>
      </c>
      <c r="E1212" s="328" t="str">
        <f t="shared" si="64"/>
        <v/>
      </c>
      <c r="F1212" s="329" t="str">
        <f t="shared" si="65"/>
        <v>否</v>
      </c>
      <c r="G1212" s="317" t="str">
        <f t="shared" si="66"/>
        <v>款</v>
      </c>
    </row>
    <row r="1213" s="307" customFormat="1" ht="36" customHeight="1" spans="1:7">
      <c r="A1213" s="198" t="s">
        <v>2295</v>
      </c>
      <c r="B1213" s="221" t="s">
        <v>2296</v>
      </c>
      <c r="C1213" s="330"/>
      <c r="D1213" s="330"/>
      <c r="E1213" s="328" t="str">
        <f t="shared" si="64"/>
        <v/>
      </c>
      <c r="F1213" s="329" t="str">
        <f t="shared" si="65"/>
        <v>否</v>
      </c>
      <c r="G1213" s="317" t="str">
        <f t="shared" si="66"/>
        <v>项</v>
      </c>
    </row>
    <row r="1214" s="307" customFormat="1" ht="36" customHeight="1" spans="1:7">
      <c r="A1214" s="198" t="s">
        <v>2297</v>
      </c>
      <c r="B1214" s="221" t="s">
        <v>2298</v>
      </c>
      <c r="C1214" s="330"/>
      <c r="D1214" s="330"/>
      <c r="E1214" s="328" t="str">
        <f t="shared" si="64"/>
        <v/>
      </c>
      <c r="F1214" s="329" t="str">
        <f t="shared" si="65"/>
        <v>否</v>
      </c>
      <c r="G1214" s="317" t="str">
        <f t="shared" si="66"/>
        <v>项</v>
      </c>
    </row>
    <row r="1215" s="307" customFormat="1" ht="36" customHeight="1" spans="1:7">
      <c r="A1215" s="198" t="s">
        <v>2299</v>
      </c>
      <c r="B1215" s="221" t="s">
        <v>2300</v>
      </c>
      <c r="C1215" s="330"/>
      <c r="D1215" s="330"/>
      <c r="E1215" s="328" t="str">
        <f t="shared" si="64"/>
        <v/>
      </c>
      <c r="F1215" s="329" t="str">
        <f t="shared" si="65"/>
        <v>否</v>
      </c>
      <c r="G1215" s="317" t="str">
        <f t="shared" si="66"/>
        <v>项</v>
      </c>
    </row>
    <row r="1216" ht="36" customHeight="1" spans="1:7">
      <c r="A1216" s="357" t="s">
        <v>213</v>
      </c>
      <c r="B1216" s="258" t="s">
        <v>214</v>
      </c>
      <c r="C1216" s="239">
        <f>SUM(C1217,C1235,C1249,C1255,C1261)</f>
        <v>145</v>
      </c>
      <c r="D1216" s="239">
        <f>SUM(D1217,D1235,D1249,D1255,D1261)</f>
        <v>155</v>
      </c>
      <c r="E1216" s="328">
        <f t="shared" si="64"/>
        <v>0.069</v>
      </c>
      <c r="F1216" s="329" t="str">
        <f t="shared" si="65"/>
        <v>是</v>
      </c>
      <c r="G1216" s="317" t="str">
        <f t="shared" si="66"/>
        <v>类</v>
      </c>
    </row>
    <row r="1217" ht="36" customHeight="1" spans="1:7">
      <c r="A1217" s="358" t="s">
        <v>2301</v>
      </c>
      <c r="B1217" s="221" t="s">
        <v>2302</v>
      </c>
      <c r="C1217" s="330">
        <f>SUM(C1218:C1234)</f>
        <v>105</v>
      </c>
      <c r="D1217" s="330">
        <v>90</v>
      </c>
      <c r="E1217" s="328">
        <f t="shared" si="64"/>
        <v>-0.143</v>
      </c>
      <c r="F1217" s="329" t="str">
        <f t="shared" si="65"/>
        <v>是</v>
      </c>
      <c r="G1217" s="317" t="str">
        <f t="shared" si="66"/>
        <v>款</v>
      </c>
    </row>
    <row r="1218" s="307" customFormat="1" ht="36" customHeight="1" spans="1:7">
      <c r="A1218" s="358" t="s">
        <v>2303</v>
      </c>
      <c r="B1218" s="221" t="s">
        <v>249</v>
      </c>
      <c r="C1218" s="330"/>
      <c r="D1218" s="330"/>
      <c r="E1218" s="328" t="str">
        <f t="shared" si="64"/>
        <v/>
      </c>
      <c r="F1218" s="329" t="str">
        <f t="shared" si="65"/>
        <v>否</v>
      </c>
      <c r="G1218" s="317" t="str">
        <f t="shared" si="66"/>
        <v>项</v>
      </c>
    </row>
    <row r="1219" s="307" customFormat="1" ht="36" customHeight="1" spans="1:7">
      <c r="A1219" s="358" t="s">
        <v>2304</v>
      </c>
      <c r="B1219" s="221" t="s">
        <v>251</v>
      </c>
      <c r="C1219" s="330"/>
      <c r="D1219" s="330"/>
      <c r="E1219" s="328" t="str">
        <f t="shared" si="64"/>
        <v/>
      </c>
      <c r="F1219" s="329" t="str">
        <f t="shared" si="65"/>
        <v>否</v>
      </c>
      <c r="G1219" s="317" t="str">
        <f t="shared" si="66"/>
        <v>项</v>
      </c>
    </row>
    <row r="1220" s="307" customFormat="1" ht="36" customHeight="1" spans="1:7">
      <c r="A1220" s="358" t="s">
        <v>2305</v>
      </c>
      <c r="B1220" s="221" t="s">
        <v>253</v>
      </c>
      <c r="C1220" s="330"/>
      <c r="D1220" s="330"/>
      <c r="E1220" s="328" t="str">
        <f t="shared" si="64"/>
        <v/>
      </c>
      <c r="F1220" s="329" t="str">
        <f t="shared" si="65"/>
        <v>否</v>
      </c>
      <c r="G1220" s="317" t="str">
        <f t="shared" si="66"/>
        <v>项</v>
      </c>
    </row>
    <row r="1221" s="307" customFormat="1" ht="36" customHeight="1" spans="1:7">
      <c r="A1221" s="358" t="s">
        <v>2306</v>
      </c>
      <c r="B1221" s="221" t="s">
        <v>2307</v>
      </c>
      <c r="C1221" s="330"/>
      <c r="D1221" s="330"/>
      <c r="E1221" s="328" t="str">
        <f t="shared" si="64"/>
        <v/>
      </c>
      <c r="F1221" s="329" t="str">
        <f t="shared" si="65"/>
        <v>否</v>
      </c>
      <c r="G1221" s="317" t="str">
        <f t="shared" si="66"/>
        <v>项</v>
      </c>
    </row>
    <row r="1222" s="307" customFormat="1" ht="36" customHeight="1" spans="1:7">
      <c r="A1222" s="358" t="s">
        <v>2308</v>
      </c>
      <c r="B1222" s="221" t="s">
        <v>2309</v>
      </c>
      <c r="C1222" s="330"/>
      <c r="D1222" s="330"/>
      <c r="E1222" s="328" t="str">
        <f t="shared" si="64"/>
        <v/>
      </c>
      <c r="F1222" s="329" t="str">
        <f t="shared" si="65"/>
        <v>否</v>
      </c>
      <c r="G1222" s="317" t="str">
        <f t="shared" si="66"/>
        <v>项</v>
      </c>
    </row>
    <row r="1223" s="307" customFormat="1" ht="36" customHeight="1" spans="1:7">
      <c r="A1223" s="358" t="s">
        <v>2310</v>
      </c>
      <c r="B1223" s="221" t="s">
        <v>2311</v>
      </c>
      <c r="C1223" s="330"/>
      <c r="D1223" s="330"/>
      <c r="E1223" s="328" t="str">
        <f t="shared" si="64"/>
        <v/>
      </c>
      <c r="F1223" s="329" t="str">
        <f t="shared" si="65"/>
        <v>否</v>
      </c>
      <c r="G1223" s="317" t="str">
        <f t="shared" si="66"/>
        <v>项</v>
      </c>
    </row>
    <row r="1224" s="307" customFormat="1" ht="36" customHeight="1" spans="1:7">
      <c r="A1224" s="358" t="s">
        <v>2312</v>
      </c>
      <c r="B1224" s="221" t="s">
        <v>2313</v>
      </c>
      <c r="C1224" s="330"/>
      <c r="D1224" s="330"/>
      <c r="E1224" s="328" t="str">
        <f t="shared" si="64"/>
        <v/>
      </c>
      <c r="F1224" s="329" t="str">
        <f t="shared" si="65"/>
        <v>否</v>
      </c>
      <c r="G1224" s="317" t="str">
        <f t="shared" si="66"/>
        <v>项</v>
      </c>
    </row>
    <row r="1225" s="307" customFormat="1" ht="36" customHeight="1" spans="1:7">
      <c r="A1225" s="358" t="s">
        <v>2314</v>
      </c>
      <c r="B1225" s="221" t="s">
        <v>2315</v>
      </c>
      <c r="C1225" s="332">
        <v>2</v>
      </c>
      <c r="D1225" s="330"/>
      <c r="E1225" s="328" t="str">
        <f t="shared" si="64"/>
        <v/>
      </c>
      <c r="F1225" s="329" t="str">
        <f t="shared" si="65"/>
        <v>是</v>
      </c>
      <c r="G1225" s="317" t="str">
        <f t="shared" si="66"/>
        <v>项</v>
      </c>
    </row>
    <row r="1226" s="307" customFormat="1" ht="36" customHeight="1" spans="1:7">
      <c r="A1226" s="358" t="s">
        <v>2316</v>
      </c>
      <c r="B1226" s="221" t="s">
        <v>2317</v>
      </c>
      <c r="C1226" s="332"/>
      <c r="D1226" s="330"/>
      <c r="E1226" s="328" t="str">
        <f t="shared" si="64"/>
        <v/>
      </c>
      <c r="F1226" s="329" t="str">
        <f t="shared" si="65"/>
        <v>否</v>
      </c>
      <c r="G1226" s="317" t="str">
        <f t="shared" si="66"/>
        <v>项</v>
      </c>
    </row>
    <row r="1227" s="307" customFormat="1" ht="36" customHeight="1" spans="1:7">
      <c r="A1227" s="358" t="s">
        <v>2318</v>
      </c>
      <c r="B1227" s="221" t="s">
        <v>2319</v>
      </c>
      <c r="C1227" s="332"/>
      <c r="D1227" s="330"/>
      <c r="E1227" s="328" t="str">
        <f t="shared" ref="E1227:E1290" si="67">IF(C1227&lt;&gt;0,IF((D1227/C1227-1)&lt;-30%,"",IF((D1227/C1227-1)&gt;30%,"",D1227/C1227-1)),"")</f>
        <v/>
      </c>
      <c r="F1227" s="329" t="str">
        <f t="shared" si="65"/>
        <v>否</v>
      </c>
      <c r="G1227" s="317" t="str">
        <f t="shared" si="66"/>
        <v>项</v>
      </c>
    </row>
    <row r="1228" s="307" customFormat="1" ht="36" customHeight="1" spans="1:7">
      <c r="A1228" s="358" t="s">
        <v>2320</v>
      </c>
      <c r="B1228" s="221" t="s">
        <v>2321</v>
      </c>
      <c r="C1228" s="332">
        <v>103</v>
      </c>
      <c r="D1228" s="330">
        <v>75</v>
      </c>
      <c r="E1228" s="328">
        <f t="shared" si="67"/>
        <v>-0.272</v>
      </c>
      <c r="F1228" s="329" t="str">
        <f t="shared" si="65"/>
        <v>是</v>
      </c>
      <c r="G1228" s="317" t="str">
        <f t="shared" si="66"/>
        <v>项</v>
      </c>
    </row>
    <row r="1229" s="307" customFormat="1" ht="36" customHeight="1" spans="1:7">
      <c r="A1229" s="358" t="s">
        <v>2322</v>
      </c>
      <c r="B1229" s="221" t="s">
        <v>2323</v>
      </c>
      <c r="C1229" s="330"/>
      <c r="D1229" s="330"/>
      <c r="E1229" s="328" t="str">
        <f t="shared" si="67"/>
        <v/>
      </c>
      <c r="F1229" s="329" t="str">
        <f t="shared" si="65"/>
        <v>否</v>
      </c>
      <c r="G1229" s="317" t="str">
        <f t="shared" si="66"/>
        <v>项</v>
      </c>
    </row>
    <row r="1230" s="307" customFormat="1" ht="36" customHeight="1" spans="1:7">
      <c r="A1230" s="364">
        <v>2220119</v>
      </c>
      <c r="B1230" s="359" t="s">
        <v>3297</v>
      </c>
      <c r="C1230" s="330"/>
      <c r="D1230" s="330">
        <v>15</v>
      </c>
      <c r="E1230" s="328" t="str">
        <f t="shared" si="67"/>
        <v/>
      </c>
      <c r="F1230" s="329" t="str">
        <f t="shared" si="65"/>
        <v>是</v>
      </c>
      <c r="G1230" s="317" t="str">
        <f t="shared" si="66"/>
        <v>项</v>
      </c>
    </row>
    <row r="1231" s="307" customFormat="1" ht="36" customHeight="1" spans="1:7">
      <c r="A1231" s="364">
        <v>2220120</v>
      </c>
      <c r="B1231" s="359" t="s">
        <v>3298</v>
      </c>
      <c r="C1231" s="330"/>
      <c r="D1231" s="330"/>
      <c r="E1231" s="328" t="str">
        <f t="shared" si="67"/>
        <v/>
      </c>
      <c r="F1231" s="329" t="str">
        <f t="shared" si="65"/>
        <v>否</v>
      </c>
      <c r="G1231" s="317" t="str">
        <f t="shared" si="66"/>
        <v>项</v>
      </c>
    </row>
    <row r="1232" s="307" customFormat="1" ht="36" customHeight="1" spans="1:7">
      <c r="A1232" s="364">
        <v>2220121</v>
      </c>
      <c r="B1232" s="359" t="s">
        <v>3299</v>
      </c>
      <c r="C1232" s="330"/>
      <c r="D1232" s="330"/>
      <c r="E1232" s="328" t="str">
        <f t="shared" si="67"/>
        <v/>
      </c>
      <c r="F1232" s="329" t="str">
        <f t="shared" si="65"/>
        <v>否</v>
      </c>
      <c r="G1232" s="317" t="str">
        <f t="shared" si="66"/>
        <v>项</v>
      </c>
    </row>
    <row r="1233" s="307" customFormat="1" ht="36" customHeight="1" spans="1:7">
      <c r="A1233" s="358" t="s">
        <v>2327</v>
      </c>
      <c r="B1233" s="221" t="s">
        <v>267</v>
      </c>
      <c r="C1233" s="330"/>
      <c r="D1233" s="330"/>
      <c r="E1233" s="328" t="str">
        <f t="shared" si="67"/>
        <v/>
      </c>
      <c r="F1233" s="329" t="str">
        <f t="shared" si="65"/>
        <v>否</v>
      </c>
      <c r="G1233" s="317" t="str">
        <f t="shared" si="66"/>
        <v>项</v>
      </c>
    </row>
    <row r="1234" s="307" customFormat="1" ht="36" customHeight="1" spans="1:7">
      <c r="A1234" s="358" t="s">
        <v>2328</v>
      </c>
      <c r="B1234" s="221" t="s">
        <v>2329</v>
      </c>
      <c r="C1234" s="330"/>
      <c r="D1234" s="330"/>
      <c r="E1234" s="328" t="str">
        <f t="shared" si="67"/>
        <v/>
      </c>
      <c r="F1234" s="329" t="str">
        <f t="shared" si="65"/>
        <v>否</v>
      </c>
      <c r="G1234" s="317" t="str">
        <f t="shared" si="66"/>
        <v>项</v>
      </c>
    </row>
    <row r="1235" ht="36" customHeight="1" spans="1:7">
      <c r="A1235" s="358" t="s">
        <v>2330</v>
      </c>
      <c r="B1235" s="176" t="s">
        <v>2331</v>
      </c>
      <c r="C1235" s="239">
        <f>SUM(C1236:C1248)</f>
        <v>0</v>
      </c>
      <c r="D1235" s="239">
        <f>SUM(D1236:D1248)</f>
        <v>0</v>
      </c>
      <c r="E1235" s="328" t="str">
        <f t="shared" si="67"/>
        <v/>
      </c>
      <c r="F1235" s="329" t="str">
        <f t="shared" ref="F1235:F1291" si="68">IF(LEN(A1235)=3,"是",IF(B1235&lt;&gt;"",IF(SUM(C1235:D1235)&lt;&gt;0,"是","否"),"是"))</f>
        <v>否</v>
      </c>
      <c r="G1235" s="317" t="str">
        <f t="shared" ref="G1235:G1291" si="69">IF(LEN(A1235)=3,"类",IF(LEN(A1235)=5,"款","项"))</f>
        <v>款</v>
      </c>
    </row>
    <row r="1236" s="307" customFormat="1" ht="36" customHeight="1" spans="1:7">
      <c r="A1236" s="358" t="s">
        <v>2332</v>
      </c>
      <c r="B1236" s="176" t="s">
        <v>411</v>
      </c>
      <c r="C1236" s="330"/>
      <c r="D1236" s="330"/>
      <c r="E1236" s="328" t="str">
        <f t="shared" si="67"/>
        <v/>
      </c>
      <c r="F1236" s="329" t="str">
        <f t="shared" si="68"/>
        <v>否</v>
      </c>
      <c r="G1236" s="317" t="str">
        <f t="shared" si="69"/>
        <v>项</v>
      </c>
    </row>
    <row r="1237" s="307" customFormat="1" ht="36" customHeight="1" spans="1:7">
      <c r="A1237" s="358" t="s">
        <v>2333</v>
      </c>
      <c r="B1237" s="176" t="s">
        <v>412</v>
      </c>
      <c r="C1237" s="330"/>
      <c r="D1237" s="330"/>
      <c r="E1237" s="328" t="str">
        <f t="shared" si="67"/>
        <v/>
      </c>
      <c r="F1237" s="329" t="str">
        <f t="shared" si="68"/>
        <v>否</v>
      </c>
      <c r="G1237" s="317" t="str">
        <f t="shared" si="69"/>
        <v>项</v>
      </c>
    </row>
    <row r="1238" s="307" customFormat="1" ht="36" customHeight="1" spans="1:7">
      <c r="A1238" s="358" t="s">
        <v>2334</v>
      </c>
      <c r="B1238" s="176" t="s">
        <v>413</v>
      </c>
      <c r="C1238" s="330"/>
      <c r="D1238" s="330"/>
      <c r="E1238" s="328" t="str">
        <f t="shared" si="67"/>
        <v/>
      </c>
      <c r="F1238" s="329" t="str">
        <f t="shared" si="68"/>
        <v>否</v>
      </c>
      <c r="G1238" s="317" t="str">
        <f t="shared" si="69"/>
        <v>项</v>
      </c>
    </row>
    <row r="1239" s="307" customFormat="1" ht="36" customHeight="1" spans="1:7">
      <c r="A1239" s="358" t="s">
        <v>2335</v>
      </c>
      <c r="B1239" s="176" t="s">
        <v>3300</v>
      </c>
      <c r="C1239" s="330"/>
      <c r="D1239" s="330"/>
      <c r="E1239" s="328" t="str">
        <f t="shared" si="67"/>
        <v/>
      </c>
      <c r="F1239" s="329" t="str">
        <f t="shared" si="68"/>
        <v>否</v>
      </c>
      <c r="G1239" s="317" t="str">
        <f t="shared" si="69"/>
        <v>项</v>
      </c>
    </row>
    <row r="1240" s="307" customFormat="1" ht="36" customHeight="1" spans="1:7">
      <c r="A1240" s="358" t="s">
        <v>2337</v>
      </c>
      <c r="B1240" s="176" t="s">
        <v>3301</v>
      </c>
      <c r="C1240" s="330"/>
      <c r="D1240" s="330"/>
      <c r="E1240" s="328" t="str">
        <f t="shared" si="67"/>
        <v/>
      </c>
      <c r="F1240" s="329" t="str">
        <f t="shared" si="68"/>
        <v>否</v>
      </c>
      <c r="G1240" s="317" t="str">
        <f t="shared" si="69"/>
        <v>项</v>
      </c>
    </row>
    <row r="1241" s="307" customFormat="1" ht="36" customHeight="1" spans="1:7">
      <c r="A1241" s="358" t="s">
        <v>2339</v>
      </c>
      <c r="B1241" s="176" t="s">
        <v>3302</v>
      </c>
      <c r="C1241" s="330"/>
      <c r="D1241" s="330"/>
      <c r="E1241" s="328" t="str">
        <f t="shared" si="67"/>
        <v/>
      </c>
      <c r="F1241" s="329" t="str">
        <f t="shared" si="68"/>
        <v>否</v>
      </c>
      <c r="G1241" s="317" t="str">
        <f t="shared" si="69"/>
        <v>项</v>
      </c>
    </row>
    <row r="1242" s="307" customFormat="1" ht="36" customHeight="1" spans="1:7">
      <c r="A1242" s="358" t="s">
        <v>2341</v>
      </c>
      <c r="B1242" s="176" t="s">
        <v>3303</v>
      </c>
      <c r="C1242" s="330"/>
      <c r="D1242" s="330"/>
      <c r="E1242" s="328" t="str">
        <f t="shared" si="67"/>
        <v/>
      </c>
      <c r="F1242" s="329" t="str">
        <f t="shared" si="68"/>
        <v>否</v>
      </c>
      <c r="G1242" s="317" t="str">
        <f t="shared" si="69"/>
        <v>项</v>
      </c>
    </row>
    <row r="1243" s="307" customFormat="1" ht="36" customHeight="1" spans="1:7">
      <c r="A1243" s="358" t="s">
        <v>2343</v>
      </c>
      <c r="B1243" s="176" t="s">
        <v>3304</v>
      </c>
      <c r="C1243" s="330"/>
      <c r="D1243" s="330"/>
      <c r="E1243" s="328" t="str">
        <f t="shared" si="67"/>
        <v/>
      </c>
      <c r="F1243" s="329" t="str">
        <f t="shared" si="68"/>
        <v>否</v>
      </c>
      <c r="G1243" s="317" t="str">
        <f t="shared" si="69"/>
        <v>项</v>
      </c>
    </row>
    <row r="1244" s="307" customFormat="1" ht="36" customHeight="1" spans="1:7">
      <c r="A1244" s="358" t="s">
        <v>2345</v>
      </c>
      <c r="B1244" s="176" t="s">
        <v>3305</v>
      </c>
      <c r="C1244" s="330"/>
      <c r="D1244" s="330"/>
      <c r="E1244" s="328" t="str">
        <f t="shared" si="67"/>
        <v/>
      </c>
      <c r="F1244" s="329" t="str">
        <f t="shared" si="68"/>
        <v>否</v>
      </c>
      <c r="G1244" s="317" t="str">
        <f t="shared" si="69"/>
        <v>项</v>
      </c>
    </row>
    <row r="1245" s="307" customFormat="1" ht="36" customHeight="1" spans="1:7">
      <c r="A1245" s="358" t="s">
        <v>2347</v>
      </c>
      <c r="B1245" s="176" t="s">
        <v>3306</v>
      </c>
      <c r="C1245" s="330"/>
      <c r="D1245" s="330"/>
      <c r="E1245" s="328" t="str">
        <f t="shared" si="67"/>
        <v/>
      </c>
      <c r="F1245" s="329" t="str">
        <f t="shared" si="68"/>
        <v>否</v>
      </c>
      <c r="G1245" s="317" t="str">
        <f t="shared" si="69"/>
        <v>项</v>
      </c>
    </row>
    <row r="1246" s="307" customFormat="1" ht="36" customHeight="1" spans="1:7">
      <c r="A1246" s="358" t="s">
        <v>2349</v>
      </c>
      <c r="B1246" s="176" t="s">
        <v>3307</v>
      </c>
      <c r="C1246" s="330"/>
      <c r="D1246" s="330"/>
      <c r="E1246" s="328" t="str">
        <f t="shared" si="67"/>
        <v/>
      </c>
      <c r="F1246" s="329" t="str">
        <f t="shared" si="68"/>
        <v>否</v>
      </c>
      <c r="G1246" s="317" t="str">
        <f t="shared" si="69"/>
        <v>项</v>
      </c>
    </row>
    <row r="1247" s="307" customFormat="1" ht="36" customHeight="1" spans="1:7">
      <c r="A1247" s="358" t="s">
        <v>2351</v>
      </c>
      <c r="B1247" s="176" t="s">
        <v>418</v>
      </c>
      <c r="C1247" s="330"/>
      <c r="D1247" s="330"/>
      <c r="E1247" s="328" t="str">
        <f t="shared" si="67"/>
        <v/>
      </c>
      <c r="F1247" s="329" t="str">
        <f t="shared" si="68"/>
        <v>否</v>
      </c>
      <c r="G1247" s="317" t="str">
        <f t="shared" si="69"/>
        <v>项</v>
      </c>
    </row>
    <row r="1248" s="307" customFormat="1" ht="36" customHeight="1" spans="1:7">
      <c r="A1248" s="358" t="s">
        <v>2352</v>
      </c>
      <c r="B1248" s="176" t="s">
        <v>3308</v>
      </c>
      <c r="C1248" s="330"/>
      <c r="D1248" s="330"/>
      <c r="E1248" s="328" t="str">
        <f t="shared" si="67"/>
        <v/>
      </c>
      <c r="F1248" s="329" t="str">
        <f t="shared" si="68"/>
        <v>否</v>
      </c>
      <c r="G1248" s="317" t="str">
        <f t="shared" si="69"/>
        <v>项</v>
      </c>
    </row>
    <row r="1249" ht="36" customHeight="1" spans="1:7">
      <c r="A1249" s="358" t="s">
        <v>2354</v>
      </c>
      <c r="B1249" s="221" t="s">
        <v>2355</v>
      </c>
      <c r="C1249" s="239">
        <f>SUM(C1250:C1254)</f>
        <v>0</v>
      </c>
      <c r="D1249" s="239">
        <f>SUM(D1250:D1254)</f>
        <v>0</v>
      </c>
      <c r="E1249" s="328" t="str">
        <f t="shared" si="67"/>
        <v/>
      </c>
      <c r="F1249" s="329" t="str">
        <f t="shared" si="68"/>
        <v>否</v>
      </c>
      <c r="G1249" s="317" t="str">
        <f t="shared" si="69"/>
        <v>款</v>
      </c>
    </row>
    <row r="1250" s="307" customFormat="1" ht="36" customHeight="1" spans="1:7">
      <c r="A1250" s="358" t="s">
        <v>2356</v>
      </c>
      <c r="B1250" s="221" t="s">
        <v>2357</v>
      </c>
      <c r="C1250" s="330"/>
      <c r="D1250" s="330"/>
      <c r="E1250" s="328" t="str">
        <f t="shared" si="67"/>
        <v/>
      </c>
      <c r="F1250" s="329" t="str">
        <f t="shared" si="68"/>
        <v>否</v>
      </c>
      <c r="G1250" s="317" t="str">
        <f t="shared" si="69"/>
        <v>项</v>
      </c>
    </row>
    <row r="1251" s="307" customFormat="1" ht="36" customHeight="1" spans="1:7">
      <c r="A1251" s="358" t="s">
        <v>2358</v>
      </c>
      <c r="B1251" s="221" t="s">
        <v>2359</v>
      </c>
      <c r="C1251" s="330"/>
      <c r="D1251" s="330"/>
      <c r="E1251" s="328" t="str">
        <f t="shared" si="67"/>
        <v/>
      </c>
      <c r="F1251" s="329" t="str">
        <f t="shared" si="68"/>
        <v>否</v>
      </c>
      <c r="G1251" s="317" t="str">
        <f t="shared" si="69"/>
        <v>项</v>
      </c>
    </row>
    <row r="1252" s="307" customFormat="1" ht="36" customHeight="1" spans="1:7">
      <c r="A1252" s="358" t="s">
        <v>2360</v>
      </c>
      <c r="B1252" s="221" t="s">
        <v>2361</v>
      </c>
      <c r="C1252" s="330"/>
      <c r="D1252" s="330"/>
      <c r="E1252" s="328" t="str">
        <f t="shared" si="67"/>
        <v/>
      </c>
      <c r="F1252" s="329" t="str">
        <f t="shared" si="68"/>
        <v>否</v>
      </c>
      <c r="G1252" s="317" t="str">
        <f t="shared" si="69"/>
        <v>项</v>
      </c>
    </row>
    <row r="1253" s="307" customFormat="1" ht="36" customHeight="1" spans="1:7">
      <c r="A1253" s="364">
        <v>2220305</v>
      </c>
      <c r="B1253" s="359" t="s">
        <v>3309</v>
      </c>
      <c r="C1253" s="330"/>
      <c r="D1253" s="330"/>
      <c r="E1253" s="328" t="str">
        <f t="shared" si="67"/>
        <v/>
      </c>
      <c r="F1253" s="329" t="str">
        <f t="shared" si="68"/>
        <v>否</v>
      </c>
      <c r="G1253" s="317" t="str">
        <f t="shared" si="69"/>
        <v>项</v>
      </c>
    </row>
    <row r="1254" s="307" customFormat="1" ht="36" customHeight="1" spans="1:7">
      <c r="A1254" s="358" t="s">
        <v>2364</v>
      </c>
      <c r="B1254" s="221" t="s">
        <v>2365</v>
      </c>
      <c r="C1254" s="330"/>
      <c r="D1254" s="330"/>
      <c r="E1254" s="328" t="str">
        <f t="shared" si="67"/>
        <v/>
      </c>
      <c r="F1254" s="329" t="str">
        <f t="shared" si="68"/>
        <v>否</v>
      </c>
      <c r="G1254" s="317" t="str">
        <f t="shared" si="69"/>
        <v>项</v>
      </c>
    </row>
    <row r="1255" ht="36" customHeight="1" spans="1:7">
      <c r="A1255" s="358" t="s">
        <v>2366</v>
      </c>
      <c r="B1255" s="221" t="s">
        <v>2367</v>
      </c>
      <c r="C1255" s="330">
        <f>SUM(C1256:C1260)</f>
        <v>40</v>
      </c>
      <c r="D1255" s="330">
        <f>SUM(D1256:D1260)</f>
        <v>65</v>
      </c>
      <c r="E1255" s="328" t="str">
        <f t="shared" si="67"/>
        <v/>
      </c>
      <c r="F1255" s="329" t="str">
        <f t="shared" si="68"/>
        <v>是</v>
      </c>
      <c r="G1255" s="317" t="str">
        <f t="shared" si="69"/>
        <v>款</v>
      </c>
    </row>
    <row r="1256" s="307" customFormat="1" ht="36" customHeight="1" spans="1:7">
      <c r="A1256" s="358" t="s">
        <v>2368</v>
      </c>
      <c r="B1256" s="221" t="s">
        <v>2369</v>
      </c>
      <c r="C1256" s="330"/>
      <c r="D1256" s="330"/>
      <c r="E1256" s="328" t="str">
        <f t="shared" si="67"/>
        <v/>
      </c>
      <c r="F1256" s="329" t="str">
        <f t="shared" si="68"/>
        <v>否</v>
      </c>
      <c r="G1256" s="317" t="str">
        <f t="shared" si="69"/>
        <v>项</v>
      </c>
    </row>
    <row r="1257" s="307" customFormat="1" ht="36" customHeight="1" spans="1:7">
      <c r="A1257" s="358" t="s">
        <v>2370</v>
      </c>
      <c r="B1257" s="221" t="s">
        <v>2371</v>
      </c>
      <c r="C1257" s="330"/>
      <c r="D1257" s="330"/>
      <c r="E1257" s="328" t="str">
        <f t="shared" si="67"/>
        <v/>
      </c>
      <c r="F1257" s="329" t="str">
        <f t="shared" si="68"/>
        <v>否</v>
      </c>
      <c r="G1257" s="317" t="str">
        <f t="shared" si="69"/>
        <v>项</v>
      </c>
    </row>
    <row r="1258" s="307" customFormat="1" ht="36" customHeight="1" spans="1:7">
      <c r="A1258" s="358" t="s">
        <v>2372</v>
      </c>
      <c r="B1258" s="221" t="s">
        <v>2373</v>
      </c>
      <c r="C1258" s="332">
        <v>40</v>
      </c>
      <c r="D1258" s="330">
        <v>65</v>
      </c>
      <c r="E1258" s="328" t="str">
        <f t="shared" si="67"/>
        <v/>
      </c>
      <c r="F1258" s="329" t="str">
        <f t="shared" si="68"/>
        <v>是</v>
      </c>
      <c r="G1258" s="317" t="str">
        <f t="shared" si="69"/>
        <v>项</v>
      </c>
    </row>
    <row r="1259" s="307" customFormat="1" ht="36" customHeight="1" spans="1:7">
      <c r="A1259" s="358" t="s">
        <v>2374</v>
      </c>
      <c r="B1259" s="221" t="s">
        <v>2375</v>
      </c>
      <c r="C1259" s="330"/>
      <c r="D1259" s="330"/>
      <c r="E1259" s="328" t="str">
        <f t="shared" si="67"/>
        <v/>
      </c>
      <c r="F1259" s="329" t="str">
        <f t="shared" si="68"/>
        <v>否</v>
      </c>
      <c r="G1259" s="317" t="str">
        <f t="shared" si="69"/>
        <v>项</v>
      </c>
    </row>
    <row r="1260" s="307" customFormat="1" ht="36" customHeight="1" spans="1:7">
      <c r="A1260" s="358" t="s">
        <v>2376</v>
      </c>
      <c r="B1260" s="221" t="s">
        <v>2377</v>
      </c>
      <c r="C1260" s="330"/>
      <c r="D1260" s="330"/>
      <c r="E1260" s="328" t="str">
        <f t="shared" si="67"/>
        <v/>
      </c>
      <c r="F1260" s="329" t="str">
        <f t="shared" si="68"/>
        <v>否</v>
      </c>
      <c r="G1260" s="317" t="str">
        <f t="shared" si="69"/>
        <v>项</v>
      </c>
    </row>
    <row r="1261" ht="36" customHeight="1" spans="1:7">
      <c r="A1261" s="358" t="s">
        <v>2378</v>
      </c>
      <c r="B1261" s="221" t="s">
        <v>2379</v>
      </c>
      <c r="C1261" s="330">
        <f>SUM(C1262:C1273)</f>
        <v>0</v>
      </c>
      <c r="D1261" s="330">
        <f>SUM(D1262:D1273)</f>
        <v>0</v>
      </c>
      <c r="E1261" s="328" t="str">
        <f t="shared" si="67"/>
        <v/>
      </c>
      <c r="F1261" s="329" t="str">
        <f t="shared" si="68"/>
        <v>否</v>
      </c>
      <c r="G1261" s="317" t="str">
        <f t="shared" si="69"/>
        <v>款</v>
      </c>
    </row>
    <row r="1262" s="307" customFormat="1" ht="36" customHeight="1" spans="1:7">
      <c r="A1262" s="358" t="s">
        <v>2380</v>
      </c>
      <c r="B1262" s="221" t="s">
        <v>2381</v>
      </c>
      <c r="C1262" s="330"/>
      <c r="D1262" s="330"/>
      <c r="E1262" s="328" t="str">
        <f t="shared" si="67"/>
        <v/>
      </c>
      <c r="F1262" s="329" t="str">
        <f t="shared" si="68"/>
        <v>否</v>
      </c>
      <c r="G1262" s="317" t="str">
        <f t="shared" si="69"/>
        <v>项</v>
      </c>
    </row>
    <row r="1263" s="307" customFormat="1" ht="36" customHeight="1" spans="1:7">
      <c r="A1263" s="358" t="s">
        <v>2382</v>
      </c>
      <c r="B1263" s="221" t="s">
        <v>2383</v>
      </c>
      <c r="C1263" s="330"/>
      <c r="D1263" s="330"/>
      <c r="E1263" s="328" t="str">
        <f t="shared" si="67"/>
        <v/>
      </c>
      <c r="F1263" s="329" t="str">
        <f t="shared" si="68"/>
        <v>否</v>
      </c>
      <c r="G1263" s="317" t="str">
        <f t="shared" si="69"/>
        <v>项</v>
      </c>
    </row>
    <row r="1264" s="307" customFormat="1" ht="36" customHeight="1" spans="1:7">
      <c r="A1264" s="358" t="s">
        <v>2384</v>
      </c>
      <c r="B1264" s="221" t="s">
        <v>2385</v>
      </c>
      <c r="C1264" s="330"/>
      <c r="D1264" s="330"/>
      <c r="E1264" s="328" t="str">
        <f t="shared" si="67"/>
        <v/>
      </c>
      <c r="F1264" s="329" t="str">
        <f t="shared" si="68"/>
        <v>否</v>
      </c>
      <c r="G1264" s="317" t="str">
        <f t="shared" si="69"/>
        <v>项</v>
      </c>
    </row>
    <row r="1265" s="307" customFormat="1" ht="36" customHeight="1" spans="1:7">
      <c r="A1265" s="358" t="s">
        <v>2386</v>
      </c>
      <c r="B1265" s="221" t="s">
        <v>2387</v>
      </c>
      <c r="C1265" s="330"/>
      <c r="D1265" s="330"/>
      <c r="E1265" s="328" t="str">
        <f t="shared" si="67"/>
        <v/>
      </c>
      <c r="F1265" s="329" t="str">
        <f t="shared" si="68"/>
        <v>否</v>
      </c>
      <c r="G1265" s="317" t="str">
        <f t="shared" si="69"/>
        <v>项</v>
      </c>
    </row>
    <row r="1266" s="307" customFormat="1" ht="36" customHeight="1" spans="1:7">
      <c r="A1266" s="358" t="s">
        <v>2388</v>
      </c>
      <c r="B1266" s="221" t="s">
        <v>2389</v>
      </c>
      <c r="C1266" s="330"/>
      <c r="D1266" s="330"/>
      <c r="E1266" s="328" t="str">
        <f t="shared" si="67"/>
        <v/>
      </c>
      <c r="F1266" s="329" t="str">
        <f t="shared" si="68"/>
        <v>否</v>
      </c>
      <c r="G1266" s="317" t="str">
        <f t="shared" si="69"/>
        <v>项</v>
      </c>
    </row>
    <row r="1267" s="307" customFormat="1" ht="36" customHeight="1" spans="1:7">
      <c r="A1267" s="358" t="s">
        <v>2390</v>
      </c>
      <c r="B1267" s="221" t="s">
        <v>2391</v>
      </c>
      <c r="C1267" s="330"/>
      <c r="D1267" s="330"/>
      <c r="E1267" s="328" t="str">
        <f t="shared" si="67"/>
        <v/>
      </c>
      <c r="F1267" s="329" t="str">
        <f t="shared" si="68"/>
        <v>否</v>
      </c>
      <c r="G1267" s="317" t="str">
        <f t="shared" si="69"/>
        <v>项</v>
      </c>
    </row>
    <row r="1268" s="307" customFormat="1" ht="36" customHeight="1" spans="1:7">
      <c r="A1268" s="358" t="s">
        <v>2392</v>
      </c>
      <c r="B1268" s="221" t="s">
        <v>2393</v>
      </c>
      <c r="C1268" s="330"/>
      <c r="D1268" s="330"/>
      <c r="E1268" s="328" t="str">
        <f t="shared" si="67"/>
        <v/>
      </c>
      <c r="F1268" s="329" t="str">
        <f t="shared" si="68"/>
        <v>否</v>
      </c>
      <c r="G1268" s="317" t="str">
        <f t="shared" si="69"/>
        <v>项</v>
      </c>
    </row>
    <row r="1269" s="307" customFormat="1" ht="36" customHeight="1" spans="1:7">
      <c r="A1269" s="358" t="s">
        <v>2394</v>
      </c>
      <c r="B1269" s="221" t="s">
        <v>2395</v>
      </c>
      <c r="C1269" s="330"/>
      <c r="D1269" s="330"/>
      <c r="E1269" s="328" t="str">
        <f t="shared" si="67"/>
        <v/>
      </c>
      <c r="F1269" s="329" t="str">
        <f t="shared" si="68"/>
        <v>否</v>
      </c>
      <c r="G1269" s="317" t="str">
        <f t="shared" si="69"/>
        <v>项</v>
      </c>
    </row>
    <row r="1270" s="307" customFormat="1" ht="36" customHeight="1" spans="1:7">
      <c r="A1270" s="358" t="s">
        <v>2396</v>
      </c>
      <c r="B1270" s="221" t="s">
        <v>2397</v>
      </c>
      <c r="C1270" s="330"/>
      <c r="D1270" s="330"/>
      <c r="E1270" s="328" t="str">
        <f t="shared" si="67"/>
        <v/>
      </c>
      <c r="F1270" s="329" t="str">
        <f t="shared" si="68"/>
        <v>否</v>
      </c>
      <c r="G1270" s="317" t="str">
        <f t="shared" si="69"/>
        <v>项</v>
      </c>
    </row>
    <row r="1271" s="307" customFormat="1" ht="36" customHeight="1" spans="1:7">
      <c r="A1271" s="358" t="s">
        <v>2398</v>
      </c>
      <c r="B1271" s="221" t="s">
        <v>2399</v>
      </c>
      <c r="C1271" s="330"/>
      <c r="D1271" s="330"/>
      <c r="E1271" s="328" t="str">
        <f t="shared" si="67"/>
        <v/>
      </c>
      <c r="F1271" s="329" t="str">
        <f t="shared" si="68"/>
        <v>否</v>
      </c>
      <c r="G1271" s="317" t="str">
        <f t="shared" si="69"/>
        <v>项</v>
      </c>
    </row>
    <row r="1272" s="307" customFormat="1" ht="36" customHeight="1" spans="1:7">
      <c r="A1272" s="365">
        <v>2220511</v>
      </c>
      <c r="B1272" s="221" t="s">
        <v>3310</v>
      </c>
      <c r="C1272" s="330"/>
      <c r="D1272" s="330"/>
      <c r="E1272" s="328" t="str">
        <f t="shared" si="67"/>
        <v/>
      </c>
      <c r="F1272" s="329" t="str">
        <f t="shared" si="68"/>
        <v>否</v>
      </c>
      <c r="G1272" s="317" t="str">
        <f t="shared" si="69"/>
        <v>项</v>
      </c>
    </row>
    <row r="1273" s="307" customFormat="1" ht="36" customHeight="1" spans="1:7">
      <c r="A1273" s="358" t="s">
        <v>2401</v>
      </c>
      <c r="B1273" s="221" t="s">
        <v>2402</v>
      </c>
      <c r="C1273" s="330"/>
      <c r="D1273" s="330"/>
      <c r="E1273" s="328" t="str">
        <f t="shared" si="67"/>
        <v/>
      </c>
      <c r="F1273" s="329" t="str">
        <f t="shared" si="68"/>
        <v>否</v>
      </c>
      <c r="G1273" s="317" t="str">
        <f t="shared" si="69"/>
        <v>项</v>
      </c>
    </row>
    <row r="1274" s="309" customFormat="1" ht="36" customHeight="1" spans="1:7">
      <c r="A1274" s="360" t="s">
        <v>215</v>
      </c>
      <c r="B1274" s="258" t="s">
        <v>216</v>
      </c>
      <c r="C1274" s="239">
        <f>SUM(C1275,C1287,C1294,C1300,C1308,C1321,C1325,C1331)</f>
        <v>2049</v>
      </c>
      <c r="D1274" s="239">
        <f>SUM(D1275,D1287,D1294,D1300,D1308,D1321,D1325,D1331)</f>
        <v>2206</v>
      </c>
      <c r="E1274" s="328">
        <f t="shared" si="67"/>
        <v>0.077</v>
      </c>
      <c r="F1274" s="339" t="str">
        <f t="shared" si="68"/>
        <v>是</v>
      </c>
      <c r="G1274" s="309" t="str">
        <f t="shared" si="69"/>
        <v>类</v>
      </c>
    </row>
    <row r="1275" s="309" customFormat="1" ht="36" customHeight="1" spans="1:7">
      <c r="A1275" s="338" t="s">
        <v>2403</v>
      </c>
      <c r="B1275" s="221" t="s">
        <v>2404</v>
      </c>
      <c r="C1275" s="330">
        <f>SUM(C1276:C1286)</f>
        <v>380</v>
      </c>
      <c r="D1275" s="330">
        <f>SUM(D1276:D1286)</f>
        <v>453</v>
      </c>
      <c r="E1275" s="328">
        <f t="shared" si="67"/>
        <v>0.192</v>
      </c>
      <c r="F1275" s="339" t="str">
        <f t="shared" si="68"/>
        <v>是</v>
      </c>
      <c r="G1275" s="309" t="str">
        <f t="shared" si="69"/>
        <v>款</v>
      </c>
    </row>
    <row r="1276" s="310" customFormat="1" ht="36" customHeight="1" spans="1:7">
      <c r="A1276" s="338" t="s">
        <v>2405</v>
      </c>
      <c r="B1276" s="221" t="s">
        <v>249</v>
      </c>
      <c r="C1276" s="332">
        <v>223</v>
      </c>
      <c r="D1276" s="330">
        <v>236</v>
      </c>
      <c r="E1276" s="328">
        <f t="shared" si="67"/>
        <v>0.058</v>
      </c>
      <c r="F1276" s="339" t="str">
        <f t="shared" si="68"/>
        <v>是</v>
      </c>
      <c r="G1276" s="309" t="str">
        <f t="shared" si="69"/>
        <v>项</v>
      </c>
    </row>
    <row r="1277" s="310" customFormat="1" ht="36" customHeight="1" spans="1:7">
      <c r="A1277" s="338" t="s">
        <v>2406</v>
      </c>
      <c r="B1277" s="221" t="s">
        <v>251</v>
      </c>
      <c r="C1277" s="332"/>
      <c r="D1277" s="330"/>
      <c r="E1277" s="328" t="str">
        <f t="shared" si="67"/>
        <v/>
      </c>
      <c r="F1277" s="339" t="str">
        <f t="shared" si="68"/>
        <v>否</v>
      </c>
      <c r="G1277" s="309" t="str">
        <f t="shared" si="69"/>
        <v>项</v>
      </c>
    </row>
    <row r="1278" s="310" customFormat="1" ht="36" customHeight="1" spans="1:7">
      <c r="A1278" s="338" t="s">
        <v>2407</v>
      </c>
      <c r="B1278" s="221" t="s">
        <v>253</v>
      </c>
      <c r="C1278" s="332"/>
      <c r="D1278" s="330"/>
      <c r="E1278" s="328" t="str">
        <f t="shared" si="67"/>
        <v/>
      </c>
      <c r="F1278" s="339" t="str">
        <f t="shared" si="68"/>
        <v>否</v>
      </c>
      <c r="G1278" s="309" t="str">
        <f t="shared" si="69"/>
        <v>项</v>
      </c>
    </row>
    <row r="1279" s="310" customFormat="1" ht="36" customHeight="1" spans="1:7">
      <c r="A1279" s="338" t="s">
        <v>2408</v>
      </c>
      <c r="B1279" s="221" t="s">
        <v>2409</v>
      </c>
      <c r="C1279" s="332">
        <v>48</v>
      </c>
      <c r="D1279" s="330">
        <v>60</v>
      </c>
      <c r="E1279" s="328">
        <f t="shared" si="67"/>
        <v>0.25</v>
      </c>
      <c r="F1279" s="339" t="str">
        <f t="shared" si="68"/>
        <v>是</v>
      </c>
      <c r="G1279" s="309" t="str">
        <f t="shared" si="69"/>
        <v>项</v>
      </c>
    </row>
    <row r="1280" s="310" customFormat="1" ht="36" customHeight="1" spans="1:7">
      <c r="A1280" s="338" t="s">
        <v>2410</v>
      </c>
      <c r="B1280" s="221" t="s">
        <v>2411</v>
      </c>
      <c r="C1280" s="332"/>
      <c r="D1280" s="330"/>
      <c r="E1280" s="328" t="str">
        <f t="shared" si="67"/>
        <v/>
      </c>
      <c r="F1280" s="339" t="str">
        <f t="shared" si="68"/>
        <v>否</v>
      </c>
      <c r="G1280" s="309" t="str">
        <f t="shared" si="69"/>
        <v>项</v>
      </c>
    </row>
    <row r="1281" s="310" customFormat="1" ht="36" customHeight="1" spans="1:7">
      <c r="A1281" s="338" t="s">
        <v>2412</v>
      </c>
      <c r="B1281" s="221" t="s">
        <v>2413</v>
      </c>
      <c r="C1281" s="332">
        <v>26</v>
      </c>
      <c r="D1281" s="330">
        <v>30</v>
      </c>
      <c r="E1281" s="328">
        <f t="shared" si="67"/>
        <v>0.154</v>
      </c>
      <c r="F1281" s="339" t="str">
        <f t="shared" si="68"/>
        <v>是</v>
      </c>
      <c r="G1281" s="309" t="str">
        <f t="shared" si="69"/>
        <v>项</v>
      </c>
    </row>
    <row r="1282" s="310" customFormat="1" ht="36" customHeight="1" spans="1:7">
      <c r="A1282" s="338" t="s">
        <v>3311</v>
      </c>
      <c r="B1282" s="221" t="s">
        <v>3312</v>
      </c>
      <c r="C1282" s="332"/>
      <c r="D1282" s="330"/>
      <c r="E1282" s="328" t="str">
        <f t="shared" si="67"/>
        <v/>
      </c>
      <c r="F1282" s="339" t="str">
        <f t="shared" si="68"/>
        <v>否</v>
      </c>
      <c r="G1282" s="309" t="str">
        <f t="shared" si="69"/>
        <v>项</v>
      </c>
    </row>
    <row r="1283" s="310" customFormat="1" ht="36" customHeight="1" spans="1:7">
      <c r="A1283" s="338" t="s">
        <v>2414</v>
      </c>
      <c r="B1283" s="221" t="s">
        <v>2415</v>
      </c>
      <c r="C1283" s="332">
        <v>8</v>
      </c>
      <c r="D1283" s="330">
        <v>10</v>
      </c>
      <c r="E1283" s="328">
        <f t="shared" si="67"/>
        <v>0.25</v>
      </c>
      <c r="F1283" s="339" t="str">
        <f t="shared" si="68"/>
        <v>是</v>
      </c>
      <c r="G1283" s="309" t="str">
        <f t="shared" si="69"/>
        <v>项</v>
      </c>
    </row>
    <row r="1284" s="310" customFormat="1" ht="36" customHeight="1" spans="1:7">
      <c r="A1284" s="338" t="s">
        <v>2416</v>
      </c>
      <c r="B1284" s="221" t="s">
        <v>2417</v>
      </c>
      <c r="C1284" s="332">
        <v>11</v>
      </c>
      <c r="D1284" s="330">
        <v>19</v>
      </c>
      <c r="E1284" s="328" t="str">
        <f t="shared" si="67"/>
        <v/>
      </c>
      <c r="F1284" s="339" t="str">
        <f t="shared" si="68"/>
        <v>是</v>
      </c>
      <c r="G1284" s="309" t="str">
        <f t="shared" si="69"/>
        <v>项</v>
      </c>
    </row>
    <row r="1285" s="310" customFormat="1" ht="36" customHeight="1" spans="1:7">
      <c r="A1285" s="338" t="s">
        <v>2418</v>
      </c>
      <c r="B1285" s="221" t="s">
        <v>267</v>
      </c>
      <c r="C1285" s="332">
        <v>64</v>
      </c>
      <c r="D1285" s="330">
        <v>98</v>
      </c>
      <c r="E1285" s="328" t="str">
        <f t="shared" si="67"/>
        <v/>
      </c>
      <c r="F1285" s="339" t="str">
        <f t="shared" si="68"/>
        <v>是</v>
      </c>
      <c r="G1285" s="309" t="str">
        <f t="shared" si="69"/>
        <v>项</v>
      </c>
    </row>
    <row r="1286" s="310" customFormat="1" ht="36" customHeight="1" spans="1:7">
      <c r="A1286" s="338" t="s">
        <v>2419</v>
      </c>
      <c r="B1286" s="221" t="s">
        <v>2420</v>
      </c>
      <c r="C1286" s="330"/>
      <c r="D1286" s="330"/>
      <c r="E1286" s="328" t="str">
        <f t="shared" si="67"/>
        <v/>
      </c>
      <c r="F1286" s="339" t="str">
        <f t="shared" si="68"/>
        <v>否</v>
      </c>
      <c r="G1286" s="309" t="str">
        <f t="shared" si="69"/>
        <v>项</v>
      </c>
    </row>
    <row r="1287" s="309" customFormat="1" ht="36" customHeight="1" spans="1:7">
      <c r="A1287" s="338" t="s">
        <v>2421</v>
      </c>
      <c r="B1287" s="176" t="s">
        <v>2422</v>
      </c>
      <c r="C1287" s="330">
        <f>SUM(C1288:C1293)</f>
        <v>696</v>
      </c>
      <c r="D1287" s="330">
        <f>SUM(D1288:D1293)</f>
        <v>868</v>
      </c>
      <c r="E1287" s="328">
        <f t="shared" si="67"/>
        <v>0.247</v>
      </c>
      <c r="F1287" s="339" t="str">
        <f t="shared" si="68"/>
        <v>是</v>
      </c>
      <c r="G1287" s="309" t="str">
        <f t="shared" si="69"/>
        <v>款</v>
      </c>
    </row>
    <row r="1288" s="310" customFormat="1" ht="36" customHeight="1" spans="1:7">
      <c r="A1288" s="338" t="s">
        <v>2423</v>
      </c>
      <c r="B1288" s="221" t="s">
        <v>249</v>
      </c>
      <c r="C1288" s="332">
        <v>642</v>
      </c>
      <c r="D1288" s="330">
        <v>803</v>
      </c>
      <c r="E1288" s="328">
        <f t="shared" si="67"/>
        <v>0.251</v>
      </c>
      <c r="F1288" s="339" t="str">
        <f t="shared" si="68"/>
        <v>是</v>
      </c>
      <c r="G1288" s="309" t="str">
        <f t="shared" si="69"/>
        <v>项</v>
      </c>
    </row>
    <row r="1289" s="310" customFormat="1" ht="36" customHeight="1" spans="1:7">
      <c r="A1289" s="338" t="s">
        <v>2424</v>
      </c>
      <c r="B1289" s="221" t="s">
        <v>251</v>
      </c>
      <c r="C1289" s="332"/>
      <c r="D1289" s="330"/>
      <c r="E1289" s="328" t="str">
        <f t="shared" si="67"/>
        <v/>
      </c>
      <c r="F1289" s="339" t="str">
        <f t="shared" si="68"/>
        <v>否</v>
      </c>
      <c r="G1289" s="309" t="str">
        <f t="shared" si="69"/>
        <v>项</v>
      </c>
    </row>
    <row r="1290" s="310" customFormat="1" ht="36" customHeight="1" spans="1:7">
      <c r="A1290" s="338" t="s">
        <v>2425</v>
      </c>
      <c r="B1290" s="221" t="s">
        <v>253</v>
      </c>
      <c r="C1290" s="332"/>
      <c r="D1290" s="330"/>
      <c r="E1290" s="328" t="str">
        <f t="shared" si="67"/>
        <v/>
      </c>
      <c r="F1290" s="339" t="str">
        <f t="shared" si="68"/>
        <v>否</v>
      </c>
      <c r="G1290" s="309" t="str">
        <f t="shared" si="69"/>
        <v>项</v>
      </c>
    </row>
    <row r="1291" s="310" customFormat="1" ht="36" customHeight="1" spans="1:7">
      <c r="A1291" s="338" t="s">
        <v>2426</v>
      </c>
      <c r="B1291" s="221" t="s">
        <v>2427</v>
      </c>
      <c r="C1291" s="332">
        <v>54</v>
      </c>
      <c r="D1291" s="330">
        <v>65</v>
      </c>
      <c r="E1291" s="328">
        <f t="shared" ref="E1291:E1346" si="70">IF(C1291&lt;&gt;0,IF((D1291/C1291-1)&lt;-30%,"",IF((D1291/C1291-1)&gt;30%,"",D1291/C1291-1)),"")</f>
        <v>0.204</v>
      </c>
      <c r="F1291" s="339" t="str">
        <f t="shared" si="68"/>
        <v>是</v>
      </c>
      <c r="G1291" s="309" t="str">
        <f t="shared" si="69"/>
        <v>项</v>
      </c>
    </row>
    <row r="1292" s="310" customFormat="1" ht="36" customHeight="1" spans="1:7">
      <c r="A1292" s="338">
        <v>2240250</v>
      </c>
      <c r="B1292" s="221" t="s">
        <v>267</v>
      </c>
      <c r="C1292" s="330"/>
      <c r="D1292" s="330"/>
      <c r="E1292" s="328" t="str">
        <f t="shared" si="70"/>
        <v/>
      </c>
      <c r="F1292" s="339"/>
      <c r="G1292" s="309"/>
    </row>
    <row r="1293" s="310" customFormat="1" ht="36" customHeight="1" spans="1:7">
      <c r="A1293" s="338" t="s">
        <v>2428</v>
      </c>
      <c r="B1293" s="176" t="s">
        <v>2429</v>
      </c>
      <c r="C1293" s="330"/>
      <c r="D1293" s="330"/>
      <c r="E1293" s="328" t="str">
        <f t="shared" si="70"/>
        <v/>
      </c>
      <c r="F1293" s="339" t="str">
        <f t="shared" ref="F1293:F1299" si="71">IF(LEN(A1293)=3,"是",IF(B1293&lt;&gt;"",IF(SUM(C1293:D1293)&lt;&gt;0,"是","否"),"是"))</f>
        <v>否</v>
      </c>
      <c r="G1293" s="309" t="str">
        <f t="shared" ref="G1293:G1299" si="72">IF(LEN(A1293)=3,"类",IF(LEN(A1293)=5,"款","项"))</f>
        <v>项</v>
      </c>
    </row>
    <row r="1294" s="309" customFormat="1" ht="36" customHeight="1" spans="1:7">
      <c r="A1294" s="338" t="s">
        <v>2430</v>
      </c>
      <c r="B1294" s="221" t="s">
        <v>2431</v>
      </c>
      <c r="C1294" s="330">
        <f>SUM(C1295:C1299)</f>
        <v>0</v>
      </c>
      <c r="D1294" s="330">
        <f>SUM(D1295:D1299)</f>
        <v>0</v>
      </c>
      <c r="E1294" s="328" t="str">
        <f t="shared" si="70"/>
        <v/>
      </c>
      <c r="F1294" s="339" t="str">
        <f t="shared" si="71"/>
        <v>否</v>
      </c>
      <c r="G1294" s="309" t="str">
        <f t="shared" si="72"/>
        <v>款</v>
      </c>
    </row>
    <row r="1295" s="310" customFormat="1" ht="36" customHeight="1" spans="1:7">
      <c r="A1295" s="338" t="s">
        <v>2432</v>
      </c>
      <c r="B1295" s="221" t="s">
        <v>2433</v>
      </c>
      <c r="C1295" s="330"/>
      <c r="D1295" s="330"/>
      <c r="E1295" s="328" t="str">
        <f t="shared" si="70"/>
        <v/>
      </c>
      <c r="F1295" s="339" t="str">
        <f t="shared" si="71"/>
        <v>否</v>
      </c>
      <c r="G1295" s="309" t="str">
        <f t="shared" si="72"/>
        <v>项</v>
      </c>
    </row>
    <row r="1296" s="310" customFormat="1" ht="36" customHeight="1" spans="1:7">
      <c r="A1296" s="338" t="s">
        <v>2434</v>
      </c>
      <c r="B1296" s="221" t="s">
        <v>2435</v>
      </c>
      <c r="C1296" s="330"/>
      <c r="D1296" s="330"/>
      <c r="E1296" s="328" t="str">
        <f t="shared" si="70"/>
        <v/>
      </c>
      <c r="F1296" s="339" t="str">
        <f t="shared" si="71"/>
        <v>否</v>
      </c>
      <c r="G1296" s="309" t="str">
        <f t="shared" si="72"/>
        <v>项</v>
      </c>
    </row>
    <row r="1297" s="310" customFormat="1" ht="36" customHeight="1" spans="1:7">
      <c r="A1297" s="338" t="s">
        <v>2436</v>
      </c>
      <c r="B1297" s="221" t="s">
        <v>2437</v>
      </c>
      <c r="C1297" s="330"/>
      <c r="D1297" s="330"/>
      <c r="E1297" s="328" t="str">
        <f t="shared" si="70"/>
        <v/>
      </c>
      <c r="F1297" s="339" t="str">
        <f t="shared" si="71"/>
        <v>否</v>
      </c>
      <c r="G1297" s="309" t="str">
        <f t="shared" si="72"/>
        <v>项</v>
      </c>
    </row>
    <row r="1298" s="310" customFormat="1" ht="36" customHeight="1" spans="1:7">
      <c r="A1298" s="338" t="s">
        <v>2438</v>
      </c>
      <c r="B1298" s="221" t="s">
        <v>2439</v>
      </c>
      <c r="C1298" s="330"/>
      <c r="D1298" s="330"/>
      <c r="E1298" s="328" t="str">
        <f t="shared" si="70"/>
        <v/>
      </c>
      <c r="F1298" s="339" t="str">
        <f t="shared" si="71"/>
        <v>否</v>
      </c>
      <c r="G1298" s="309" t="str">
        <f t="shared" si="72"/>
        <v>项</v>
      </c>
    </row>
    <row r="1299" s="310" customFormat="1" ht="36" customHeight="1" spans="1:7">
      <c r="A1299" s="338" t="s">
        <v>2440</v>
      </c>
      <c r="B1299" s="221" t="s">
        <v>2441</v>
      </c>
      <c r="C1299" s="330"/>
      <c r="D1299" s="330"/>
      <c r="E1299" s="328" t="str">
        <f t="shared" si="70"/>
        <v/>
      </c>
      <c r="F1299" s="339" t="str">
        <f t="shared" si="71"/>
        <v>否</v>
      </c>
      <c r="G1299" s="309" t="str">
        <f t="shared" si="72"/>
        <v>项</v>
      </c>
    </row>
    <row r="1300" s="309" customFormat="1" ht="36" customHeight="1" spans="1:7">
      <c r="A1300" s="338" t="s">
        <v>2442</v>
      </c>
      <c r="B1300" s="221" t="s">
        <v>2443</v>
      </c>
      <c r="C1300" s="330">
        <f>SUM(C1301:C1307)</f>
        <v>0</v>
      </c>
      <c r="D1300" s="330">
        <f>SUM(D1301:D1307)</f>
        <v>0</v>
      </c>
      <c r="E1300" s="328" t="str">
        <f t="shared" si="70"/>
        <v/>
      </c>
      <c r="F1300" s="339" t="str">
        <f t="shared" ref="F1300:F1346" si="73">IF(LEN(A1300)=3,"是",IF(B1300&lt;&gt;"",IF(SUM(C1300:D1300)&lt;&gt;0,"是","否"),"是"))</f>
        <v>否</v>
      </c>
      <c r="G1300" s="309" t="str">
        <f t="shared" ref="G1300:G1344" si="74">IF(LEN(A1300)=3,"类",IF(LEN(A1300)=5,"款","项"))</f>
        <v>款</v>
      </c>
    </row>
    <row r="1301" s="310" customFormat="1" ht="36" customHeight="1" spans="1:7">
      <c r="A1301" s="338" t="s">
        <v>2444</v>
      </c>
      <c r="B1301" s="221" t="s">
        <v>249</v>
      </c>
      <c r="C1301" s="330"/>
      <c r="D1301" s="330"/>
      <c r="E1301" s="328" t="str">
        <f t="shared" si="70"/>
        <v/>
      </c>
      <c r="F1301" s="339" t="str">
        <f t="shared" si="73"/>
        <v>否</v>
      </c>
      <c r="G1301" s="309" t="str">
        <f t="shared" si="74"/>
        <v>项</v>
      </c>
    </row>
    <row r="1302" s="310" customFormat="1" ht="36" customHeight="1" spans="1:7">
      <c r="A1302" s="338" t="s">
        <v>2445</v>
      </c>
      <c r="B1302" s="221" t="s">
        <v>251</v>
      </c>
      <c r="C1302" s="330"/>
      <c r="D1302" s="330"/>
      <c r="E1302" s="328" t="str">
        <f t="shared" si="70"/>
        <v/>
      </c>
      <c r="F1302" s="339" t="str">
        <f t="shared" si="73"/>
        <v>否</v>
      </c>
      <c r="G1302" s="309" t="str">
        <f t="shared" si="74"/>
        <v>项</v>
      </c>
    </row>
    <row r="1303" s="310" customFormat="1" ht="36" customHeight="1" spans="1:7">
      <c r="A1303" s="338" t="s">
        <v>2446</v>
      </c>
      <c r="B1303" s="221" t="s">
        <v>253</v>
      </c>
      <c r="C1303" s="330"/>
      <c r="D1303" s="330"/>
      <c r="E1303" s="328" t="str">
        <f t="shared" si="70"/>
        <v/>
      </c>
      <c r="F1303" s="339" t="str">
        <f t="shared" si="73"/>
        <v>否</v>
      </c>
      <c r="G1303" s="309" t="str">
        <f t="shared" si="74"/>
        <v>项</v>
      </c>
    </row>
    <row r="1304" s="310" customFormat="1" ht="36" customHeight="1" spans="1:7">
      <c r="A1304" s="338" t="s">
        <v>2447</v>
      </c>
      <c r="B1304" s="176" t="s">
        <v>2448</v>
      </c>
      <c r="C1304" s="330"/>
      <c r="D1304" s="330"/>
      <c r="E1304" s="328" t="str">
        <f t="shared" si="70"/>
        <v/>
      </c>
      <c r="F1304" s="339" t="str">
        <f t="shared" si="73"/>
        <v>否</v>
      </c>
      <c r="G1304" s="309" t="str">
        <f t="shared" si="74"/>
        <v>项</v>
      </c>
    </row>
    <row r="1305" s="310" customFormat="1" ht="36" customHeight="1" spans="1:7">
      <c r="A1305" s="338" t="s">
        <v>2449</v>
      </c>
      <c r="B1305" s="176" t="s">
        <v>2450</v>
      </c>
      <c r="C1305" s="330"/>
      <c r="D1305" s="330"/>
      <c r="E1305" s="328" t="str">
        <f t="shared" si="70"/>
        <v/>
      </c>
      <c r="F1305" s="339" t="str">
        <f t="shared" si="73"/>
        <v>否</v>
      </c>
      <c r="G1305" s="309" t="str">
        <f t="shared" si="74"/>
        <v>项</v>
      </c>
    </row>
    <row r="1306" s="310" customFormat="1" ht="36" customHeight="1" spans="1:7">
      <c r="A1306" s="338" t="s">
        <v>2451</v>
      </c>
      <c r="B1306" s="221" t="s">
        <v>267</v>
      </c>
      <c r="C1306" s="330"/>
      <c r="D1306" s="330"/>
      <c r="E1306" s="328" t="str">
        <f t="shared" si="70"/>
        <v/>
      </c>
      <c r="F1306" s="339" t="str">
        <f t="shared" si="73"/>
        <v>否</v>
      </c>
      <c r="G1306" s="309" t="str">
        <f t="shared" si="74"/>
        <v>项</v>
      </c>
    </row>
    <row r="1307" s="310" customFormat="1" ht="36" customHeight="1" spans="1:7">
      <c r="A1307" s="338" t="s">
        <v>2452</v>
      </c>
      <c r="B1307" s="176" t="s">
        <v>2453</v>
      </c>
      <c r="C1307" s="330"/>
      <c r="D1307" s="330"/>
      <c r="E1307" s="328" t="str">
        <f t="shared" si="70"/>
        <v/>
      </c>
      <c r="F1307" s="339" t="str">
        <f t="shared" si="73"/>
        <v>否</v>
      </c>
      <c r="G1307" s="309" t="str">
        <f t="shared" si="74"/>
        <v>项</v>
      </c>
    </row>
    <row r="1308" s="309" customFormat="1" ht="36" customHeight="1" spans="1:7">
      <c r="A1308" s="338" t="s">
        <v>2454</v>
      </c>
      <c r="B1308" s="221" t="s">
        <v>2455</v>
      </c>
      <c r="C1308" s="330">
        <f>SUM(C1309:C1320)</f>
        <v>82</v>
      </c>
      <c r="D1308" s="330">
        <f>SUM(D1309:D1320)</f>
        <v>98</v>
      </c>
      <c r="E1308" s="328">
        <f t="shared" si="70"/>
        <v>0.195</v>
      </c>
      <c r="F1308" s="339" t="str">
        <f t="shared" si="73"/>
        <v>是</v>
      </c>
      <c r="G1308" s="309" t="str">
        <f t="shared" si="74"/>
        <v>款</v>
      </c>
    </row>
    <row r="1309" s="310" customFormat="1" ht="36" customHeight="1" spans="1:7">
      <c r="A1309" s="338" t="s">
        <v>2456</v>
      </c>
      <c r="B1309" s="221" t="s">
        <v>249</v>
      </c>
      <c r="C1309" s="330"/>
      <c r="D1309" s="330"/>
      <c r="E1309" s="328" t="str">
        <f t="shared" si="70"/>
        <v/>
      </c>
      <c r="F1309" s="339" t="str">
        <f t="shared" si="73"/>
        <v>否</v>
      </c>
      <c r="G1309" s="309" t="str">
        <f t="shared" si="74"/>
        <v>项</v>
      </c>
    </row>
    <row r="1310" s="310" customFormat="1" ht="36" customHeight="1" spans="1:7">
      <c r="A1310" s="338" t="s">
        <v>2457</v>
      </c>
      <c r="B1310" s="221" t="s">
        <v>251</v>
      </c>
      <c r="C1310" s="330"/>
      <c r="D1310" s="330"/>
      <c r="E1310" s="328" t="str">
        <f t="shared" si="70"/>
        <v/>
      </c>
      <c r="F1310" s="339" t="str">
        <f t="shared" si="73"/>
        <v>否</v>
      </c>
      <c r="G1310" s="309" t="str">
        <f t="shared" si="74"/>
        <v>项</v>
      </c>
    </row>
    <row r="1311" s="310" customFormat="1" ht="36" customHeight="1" spans="1:7">
      <c r="A1311" s="338" t="s">
        <v>2458</v>
      </c>
      <c r="B1311" s="221" t="s">
        <v>253</v>
      </c>
      <c r="C1311" s="330"/>
      <c r="D1311" s="330"/>
      <c r="E1311" s="328" t="str">
        <f t="shared" si="70"/>
        <v/>
      </c>
      <c r="F1311" s="339" t="str">
        <f t="shared" si="73"/>
        <v>否</v>
      </c>
      <c r="G1311" s="309" t="str">
        <f t="shared" si="74"/>
        <v>项</v>
      </c>
    </row>
    <row r="1312" s="310" customFormat="1" ht="36" customHeight="1" spans="1:7">
      <c r="A1312" s="338" t="s">
        <v>2459</v>
      </c>
      <c r="B1312" s="221" t="s">
        <v>2460</v>
      </c>
      <c r="C1312" s="330"/>
      <c r="D1312" s="330"/>
      <c r="E1312" s="328" t="str">
        <f t="shared" si="70"/>
        <v/>
      </c>
      <c r="F1312" s="339" t="str">
        <f t="shared" si="73"/>
        <v>否</v>
      </c>
      <c r="G1312" s="309" t="str">
        <f t="shared" si="74"/>
        <v>项</v>
      </c>
    </row>
    <row r="1313" s="310" customFormat="1" ht="36" customHeight="1" spans="1:7">
      <c r="A1313" s="338" t="s">
        <v>2461</v>
      </c>
      <c r="B1313" s="221" t="s">
        <v>2462</v>
      </c>
      <c r="C1313" s="332">
        <v>1</v>
      </c>
      <c r="D1313" s="330">
        <v>4</v>
      </c>
      <c r="E1313" s="328" t="str">
        <f t="shared" si="70"/>
        <v/>
      </c>
      <c r="F1313" s="339" t="str">
        <f t="shared" si="73"/>
        <v>是</v>
      </c>
      <c r="G1313" s="309" t="str">
        <f t="shared" si="74"/>
        <v>项</v>
      </c>
    </row>
    <row r="1314" s="310" customFormat="1" ht="36" customHeight="1" spans="1:7">
      <c r="A1314" s="338" t="s">
        <v>2463</v>
      </c>
      <c r="B1314" s="221" t="s">
        <v>2464</v>
      </c>
      <c r="C1314" s="332">
        <v>2</v>
      </c>
      <c r="D1314" s="330">
        <v>9</v>
      </c>
      <c r="E1314" s="328" t="str">
        <f t="shared" si="70"/>
        <v/>
      </c>
      <c r="F1314" s="339" t="str">
        <f t="shared" si="73"/>
        <v>是</v>
      </c>
      <c r="G1314" s="309" t="str">
        <f t="shared" si="74"/>
        <v>项</v>
      </c>
    </row>
    <row r="1315" s="310" customFormat="1" ht="36" customHeight="1" spans="1:7">
      <c r="A1315" s="338" t="s">
        <v>2465</v>
      </c>
      <c r="B1315" s="221" t="s">
        <v>2466</v>
      </c>
      <c r="C1315" s="332"/>
      <c r="D1315" s="330">
        <v>1</v>
      </c>
      <c r="E1315" s="328" t="str">
        <f t="shared" si="70"/>
        <v/>
      </c>
      <c r="F1315" s="339" t="str">
        <f t="shared" si="73"/>
        <v>是</v>
      </c>
      <c r="G1315" s="309" t="str">
        <f t="shared" si="74"/>
        <v>项</v>
      </c>
    </row>
    <row r="1316" s="310" customFormat="1" ht="36" customHeight="1" spans="1:7">
      <c r="A1316" s="338" t="s">
        <v>2467</v>
      </c>
      <c r="B1316" s="221" t="s">
        <v>2468</v>
      </c>
      <c r="C1316" s="332"/>
      <c r="D1316" s="330"/>
      <c r="E1316" s="328" t="str">
        <f t="shared" si="70"/>
        <v/>
      </c>
      <c r="F1316" s="339" t="str">
        <f t="shared" si="73"/>
        <v>否</v>
      </c>
      <c r="G1316" s="309" t="str">
        <f t="shared" si="74"/>
        <v>项</v>
      </c>
    </row>
    <row r="1317" s="310" customFormat="1" ht="36" customHeight="1" spans="1:7">
      <c r="A1317" s="338" t="s">
        <v>2469</v>
      </c>
      <c r="B1317" s="221" t="s">
        <v>2470</v>
      </c>
      <c r="C1317" s="332"/>
      <c r="D1317" s="330"/>
      <c r="E1317" s="328" t="str">
        <f t="shared" si="70"/>
        <v/>
      </c>
      <c r="F1317" s="339" t="str">
        <f t="shared" si="73"/>
        <v>否</v>
      </c>
      <c r="G1317" s="309" t="str">
        <f t="shared" si="74"/>
        <v>项</v>
      </c>
    </row>
    <row r="1318" s="310" customFormat="1" ht="36" customHeight="1" spans="1:7">
      <c r="A1318" s="338" t="s">
        <v>2471</v>
      </c>
      <c r="B1318" s="221" t="s">
        <v>2472</v>
      </c>
      <c r="C1318" s="332"/>
      <c r="D1318" s="330"/>
      <c r="E1318" s="328" t="str">
        <f t="shared" si="70"/>
        <v/>
      </c>
      <c r="F1318" s="339" t="str">
        <f t="shared" si="73"/>
        <v>否</v>
      </c>
      <c r="G1318" s="309" t="str">
        <f t="shared" si="74"/>
        <v>项</v>
      </c>
    </row>
    <row r="1319" s="310" customFormat="1" ht="36" customHeight="1" spans="1:7">
      <c r="A1319" s="338" t="s">
        <v>2473</v>
      </c>
      <c r="B1319" s="221" t="s">
        <v>2474</v>
      </c>
      <c r="C1319" s="332">
        <v>79</v>
      </c>
      <c r="D1319" s="330">
        <v>84</v>
      </c>
      <c r="E1319" s="328">
        <f t="shared" si="70"/>
        <v>0.063</v>
      </c>
      <c r="F1319" s="339" t="str">
        <f t="shared" si="73"/>
        <v>是</v>
      </c>
      <c r="G1319" s="309" t="str">
        <f t="shared" si="74"/>
        <v>项</v>
      </c>
    </row>
    <row r="1320" s="310" customFormat="1" ht="36" customHeight="1" spans="1:7">
      <c r="A1320" s="338" t="s">
        <v>2475</v>
      </c>
      <c r="B1320" s="221" t="s">
        <v>2476</v>
      </c>
      <c r="C1320" s="330"/>
      <c r="D1320" s="330"/>
      <c r="E1320" s="328" t="str">
        <f t="shared" si="70"/>
        <v/>
      </c>
      <c r="F1320" s="339" t="str">
        <f t="shared" si="73"/>
        <v>否</v>
      </c>
      <c r="G1320" s="309" t="str">
        <f t="shared" si="74"/>
        <v>项</v>
      </c>
    </row>
    <row r="1321" s="309" customFormat="1" ht="36" customHeight="1" spans="1:7">
      <c r="A1321" s="338" t="s">
        <v>2477</v>
      </c>
      <c r="B1321" s="221" t="s">
        <v>2478</v>
      </c>
      <c r="C1321" s="330">
        <f>SUM(C1322:C1324)</f>
        <v>467</v>
      </c>
      <c r="D1321" s="330">
        <f>SUM(D1322:D1324)</f>
        <v>376</v>
      </c>
      <c r="E1321" s="328">
        <f t="shared" si="70"/>
        <v>-0.195</v>
      </c>
      <c r="F1321" s="339" t="str">
        <f t="shared" si="73"/>
        <v>是</v>
      </c>
      <c r="G1321" s="309" t="str">
        <f t="shared" si="74"/>
        <v>款</v>
      </c>
    </row>
    <row r="1322" s="310" customFormat="1" ht="36" customHeight="1" spans="1:7">
      <c r="A1322" s="338" t="s">
        <v>2479</v>
      </c>
      <c r="B1322" s="221" t="s">
        <v>2480</v>
      </c>
      <c r="C1322" s="330">
        <v>424</v>
      </c>
      <c r="D1322" s="330">
        <v>324</v>
      </c>
      <c r="E1322" s="328">
        <f t="shared" si="70"/>
        <v>-0.236</v>
      </c>
      <c r="F1322" s="339" t="str">
        <f t="shared" si="73"/>
        <v>是</v>
      </c>
      <c r="G1322" s="309" t="str">
        <f t="shared" si="74"/>
        <v>项</v>
      </c>
    </row>
    <row r="1323" s="310" customFormat="1" ht="36" customHeight="1" spans="1:7">
      <c r="A1323" s="338" t="s">
        <v>2481</v>
      </c>
      <c r="B1323" s="221" t="s">
        <v>2482</v>
      </c>
      <c r="C1323" s="330">
        <v>1</v>
      </c>
      <c r="D1323" s="330">
        <v>2</v>
      </c>
      <c r="E1323" s="328" t="str">
        <f t="shared" si="70"/>
        <v/>
      </c>
      <c r="F1323" s="339" t="str">
        <f t="shared" si="73"/>
        <v>是</v>
      </c>
      <c r="G1323" s="309" t="str">
        <f t="shared" si="74"/>
        <v>项</v>
      </c>
    </row>
    <row r="1324" s="310" customFormat="1" ht="36" customHeight="1" spans="1:7">
      <c r="A1324" s="338" t="s">
        <v>2483</v>
      </c>
      <c r="B1324" s="221" t="s">
        <v>2484</v>
      </c>
      <c r="C1324" s="330">
        <v>42</v>
      </c>
      <c r="D1324" s="330">
        <v>50</v>
      </c>
      <c r="E1324" s="328">
        <f t="shared" si="70"/>
        <v>0.19</v>
      </c>
      <c r="F1324" s="339" t="str">
        <f t="shared" si="73"/>
        <v>是</v>
      </c>
      <c r="G1324" s="309" t="str">
        <f t="shared" si="74"/>
        <v>项</v>
      </c>
    </row>
    <row r="1325" s="309" customFormat="1" ht="36" customHeight="1" spans="1:7">
      <c r="A1325" s="338" t="s">
        <v>2485</v>
      </c>
      <c r="B1325" s="221" t="s">
        <v>2486</v>
      </c>
      <c r="C1325" s="330">
        <f>SUM(C1326:C1330)</f>
        <v>424</v>
      </c>
      <c r="D1325" s="330">
        <f>SUM(D1326:D1330)</f>
        <v>411</v>
      </c>
      <c r="E1325" s="328">
        <f t="shared" si="70"/>
        <v>-0.031</v>
      </c>
      <c r="F1325" s="339" t="str">
        <f t="shared" si="73"/>
        <v>是</v>
      </c>
      <c r="G1325" s="309" t="str">
        <f t="shared" si="74"/>
        <v>款</v>
      </c>
    </row>
    <row r="1326" s="310" customFormat="1" ht="36" customHeight="1" spans="1:7">
      <c r="A1326" s="338" t="s">
        <v>2487</v>
      </c>
      <c r="B1326" s="176" t="s">
        <v>3313</v>
      </c>
      <c r="C1326" s="330"/>
      <c r="D1326" s="330"/>
      <c r="E1326" s="328" t="str">
        <f t="shared" si="70"/>
        <v/>
      </c>
      <c r="F1326" s="339" t="str">
        <f t="shared" si="73"/>
        <v>否</v>
      </c>
      <c r="G1326" s="309" t="str">
        <f t="shared" si="74"/>
        <v>项</v>
      </c>
    </row>
    <row r="1327" s="310" customFormat="1" ht="36" customHeight="1" spans="1:7">
      <c r="A1327" s="338" t="s">
        <v>2489</v>
      </c>
      <c r="B1327" s="176" t="s">
        <v>3314</v>
      </c>
      <c r="C1327" s="330"/>
      <c r="D1327" s="330"/>
      <c r="E1327" s="328" t="str">
        <f t="shared" si="70"/>
        <v/>
      </c>
      <c r="F1327" s="339" t="str">
        <f t="shared" si="73"/>
        <v>否</v>
      </c>
      <c r="G1327" s="309" t="str">
        <f t="shared" si="74"/>
        <v>项</v>
      </c>
    </row>
    <row r="1328" s="310" customFormat="1" ht="36" customHeight="1" spans="1:7">
      <c r="A1328" s="338" t="s">
        <v>2491</v>
      </c>
      <c r="B1328" s="221" t="s">
        <v>2492</v>
      </c>
      <c r="C1328" s="330">
        <v>424</v>
      </c>
      <c r="D1328" s="330">
        <v>411</v>
      </c>
      <c r="E1328" s="328">
        <f t="shared" si="70"/>
        <v>-0.031</v>
      </c>
      <c r="F1328" s="339" t="str">
        <f t="shared" si="73"/>
        <v>是</v>
      </c>
      <c r="G1328" s="309" t="str">
        <f t="shared" si="74"/>
        <v>项</v>
      </c>
    </row>
    <row r="1329" s="310" customFormat="1" ht="36" customHeight="1" spans="1:7">
      <c r="A1329" s="338" t="s">
        <v>2493</v>
      </c>
      <c r="B1329" s="221" t="s">
        <v>2494</v>
      </c>
      <c r="C1329" s="330"/>
      <c r="D1329" s="330"/>
      <c r="E1329" s="328" t="str">
        <f t="shared" si="70"/>
        <v/>
      </c>
      <c r="F1329" s="339" t="str">
        <f t="shared" si="73"/>
        <v>否</v>
      </c>
      <c r="G1329" s="309" t="str">
        <f t="shared" si="74"/>
        <v>项</v>
      </c>
    </row>
    <row r="1330" s="310" customFormat="1" ht="36" customHeight="1" spans="1:7">
      <c r="A1330" s="338" t="s">
        <v>2495</v>
      </c>
      <c r="B1330" s="221" t="s">
        <v>2496</v>
      </c>
      <c r="C1330" s="330"/>
      <c r="D1330" s="330"/>
      <c r="E1330" s="328" t="str">
        <f t="shared" si="70"/>
        <v/>
      </c>
      <c r="F1330" s="339" t="str">
        <f t="shared" si="73"/>
        <v>否</v>
      </c>
      <c r="G1330" s="309" t="str">
        <f t="shared" si="74"/>
        <v>项</v>
      </c>
    </row>
    <row r="1331" s="309" customFormat="1" ht="36" customHeight="1" spans="1:7">
      <c r="A1331" s="338" t="s">
        <v>2497</v>
      </c>
      <c r="B1331" s="221" t="s">
        <v>2498</v>
      </c>
      <c r="C1331" s="330">
        <f>C1332</f>
        <v>0</v>
      </c>
      <c r="D1331" s="330">
        <f>D1332</f>
        <v>0</v>
      </c>
      <c r="E1331" s="328" t="str">
        <f t="shared" si="70"/>
        <v/>
      </c>
      <c r="F1331" s="339" t="str">
        <f t="shared" si="73"/>
        <v>否</v>
      </c>
      <c r="G1331" s="309" t="str">
        <f t="shared" si="74"/>
        <v>款</v>
      </c>
    </row>
    <row r="1332" s="310" customFormat="1" ht="36" customHeight="1" spans="1:8">
      <c r="A1332" s="361" t="s">
        <v>2499</v>
      </c>
      <c r="B1332" s="221" t="s">
        <v>2500</v>
      </c>
      <c r="C1332" s="330"/>
      <c r="D1332" s="330"/>
      <c r="E1332" s="328" t="str">
        <f t="shared" si="70"/>
        <v/>
      </c>
      <c r="F1332" s="339" t="str">
        <f t="shared" si="73"/>
        <v>否</v>
      </c>
      <c r="G1332" s="309" t="str">
        <f t="shared" si="74"/>
        <v>项</v>
      </c>
      <c r="H1332" s="310">
        <f>SUM(H1295:H1331)</f>
        <v>0</v>
      </c>
    </row>
    <row r="1333" ht="32.1" customHeight="1" spans="1:7">
      <c r="A1333" s="192" t="s">
        <v>217</v>
      </c>
      <c r="B1333" s="258" t="s">
        <v>218</v>
      </c>
      <c r="C1333" s="239"/>
      <c r="D1333" s="239">
        <v>1677</v>
      </c>
      <c r="E1333" s="328" t="str">
        <f t="shared" si="70"/>
        <v/>
      </c>
      <c r="F1333" s="329" t="str">
        <f t="shared" si="73"/>
        <v>是</v>
      </c>
      <c r="G1333" s="317" t="str">
        <f t="shared" si="74"/>
        <v>类</v>
      </c>
    </row>
    <row r="1334" ht="32.1" customHeight="1" spans="1:7">
      <c r="A1334" s="192" t="s">
        <v>219</v>
      </c>
      <c r="B1334" s="258" t="s">
        <v>220</v>
      </c>
      <c r="C1334" s="239">
        <f>C1335</f>
        <v>1679</v>
      </c>
      <c r="D1334" s="239">
        <f>D1335</f>
        <v>1699</v>
      </c>
      <c r="E1334" s="328">
        <f t="shared" si="70"/>
        <v>0.012</v>
      </c>
      <c r="F1334" s="329" t="str">
        <f t="shared" si="73"/>
        <v>是</v>
      </c>
      <c r="G1334" s="317" t="str">
        <f t="shared" si="74"/>
        <v>类</v>
      </c>
    </row>
    <row r="1335" ht="36" customHeight="1" spans="1:7">
      <c r="A1335" s="198" t="s">
        <v>2501</v>
      </c>
      <c r="B1335" s="221" t="s">
        <v>2502</v>
      </c>
      <c r="C1335" s="330">
        <f>SUM(C1336:C1339)</f>
        <v>1679</v>
      </c>
      <c r="D1335" s="330">
        <f>SUM(D1336:D1339)</f>
        <v>1699</v>
      </c>
      <c r="E1335" s="328">
        <f t="shared" si="70"/>
        <v>0.012</v>
      </c>
      <c r="F1335" s="329" t="str">
        <f t="shared" si="73"/>
        <v>是</v>
      </c>
      <c r="G1335" s="317" t="str">
        <f t="shared" si="74"/>
        <v>款</v>
      </c>
    </row>
    <row r="1336" s="307" customFormat="1" ht="36" customHeight="1" spans="1:7">
      <c r="A1336" s="198" t="s">
        <v>2503</v>
      </c>
      <c r="B1336" s="221" t="s">
        <v>2504</v>
      </c>
      <c r="C1336" s="330">
        <v>1679</v>
      </c>
      <c r="D1336" s="330">
        <v>1699</v>
      </c>
      <c r="E1336" s="328">
        <f t="shared" si="70"/>
        <v>0.012</v>
      </c>
      <c r="F1336" s="329" t="str">
        <f t="shared" si="73"/>
        <v>是</v>
      </c>
      <c r="G1336" s="317" t="str">
        <f t="shared" si="74"/>
        <v>项</v>
      </c>
    </row>
    <row r="1337" s="307" customFormat="1" ht="36" customHeight="1" spans="1:7">
      <c r="A1337" s="198" t="s">
        <v>2505</v>
      </c>
      <c r="B1337" s="221" t="s">
        <v>2506</v>
      </c>
      <c r="C1337" s="330"/>
      <c r="D1337" s="330"/>
      <c r="E1337" s="328" t="str">
        <f t="shared" si="70"/>
        <v/>
      </c>
      <c r="F1337" s="329" t="str">
        <f t="shared" si="73"/>
        <v>否</v>
      </c>
      <c r="G1337" s="317" t="str">
        <f t="shared" si="74"/>
        <v>项</v>
      </c>
    </row>
    <row r="1338" s="307" customFormat="1" ht="36" customHeight="1" spans="1:7">
      <c r="A1338" s="198" t="s">
        <v>2507</v>
      </c>
      <c r="B1338" s="221" t="s">
        <v>2508</v>
      </c>
      <c r="C1338" s="330"/>
      <c r="D1338" s="330"/>
      <c r="E1338" s="328" t="str">
        <f t="shared" si="70"/>
        <v/>
      </c>
      <c r="F1338" s="329" t="str">
        <f t="shared" si="73"/>
        <v>否</v>
      </c>
      <c r="G1338" s="317" t="str">
        <f t="shared" si="74"/>
        <v>项</v>
      </c>
    </row>
    <row r="1339" s="307" customFormat="1" ht="36" customHeight="1" spans="1:7">
      <c r="A1339" s="209">
        <v>2320399</v>
      </c>
      <c r="B1339" s="221" t="s">
        <v>2509</v>
      </c>
      <c r="C1339" s="330"/>
      <c r="D1339" s="330"/>
      <c r="E1339" s="328" t="str">
        <f t="shared" si="70"/>
        <v/>
      </c>
      <c r="F1339" s="329" t="str">
        <f t="shared" si="73"/>
        <v>否</v>
      </c>
      <c r="G1339" s="317" t="str">
        <f t="shared" si="74"/>
        <v>项</v>
      </c>
    </row>
    <row r="1340" ht="30.95" customHeight="1" spans="1:7">
      <c r="A1340" s="192" t="s">
        <v>221</v>
      </c>
      <c r="B1340" s="258" t="s">
        <v>222</v>
      </c>
      <c r="C1340" s="239">
        <f>C1341</f>
        <v>9</v>
      </c>
      <c r="D1340" s="239">
        <f>D1341</f>
        <v>1</v>
      </c>
      <c r="E1340" s="328" t="str">
        <f t="shared" si="70"/>
        <v/>
      </c>
      <c r="F1340" s="329" t="str">
        <f t="shared" si="73"/>
        <v>是</v>
      </c>
      <c r="G1340" s="317" t="str">
        <f t="shared" si="74"/>
        <v>类</v>
      </c>
    </row>
    <row r="1341" ht="36" customHeight="1" spans="1:7">
      <c r="A1341" s="198" t="s">
        <v>2510</v>
      </c>
      <c r="B1341" s="221" t="s">
        <v>2511</v>
      </c>
      <c r="C1341" s="330">
        <v>9</v>
      </c>
      <c r="D1341" s="330">
        <v>1</v>
      </c>
      <c r="E1341" s="328" t="str">
        <f t="shared" si="70"/>
        <v/>
      </c>
      <c r="F1341" s="329" t="str">
        <f t="shared" si="73"/>
        <v>是</v>
      </c>
      <c r="G1341" s="317" t="str">
        <f t="shared" si="74"/>
        <v>款</v>
      </c>
    </row>
    <row r="1342" ht="36" customHeight="1" spans="1:7">
      <c r="A1342" s="192" t="s">
        <v>223</v>
      </c>
      <c r="B1342" s="258" t="s">
        <v>224</v>
      </c>
      <c r="C1342" s="239">
        <f>SUM(C1343:C1344)</f>
        <v>0</v>
      </c>
      <c r="D1342" s="239">
        <f>SUM(D1343:D1344)</f>
        <v>0</v>
      </c>
      <c r="E1342" s="328" t="str">
        <f t="shared" si="70"/>
        <v/>
      </c>
      <c r="F1342" s="329" t="str">
        <f t="shared" si="73"/>
        <v>是</v>
      </c>
      <c r="G1342" s="317" t="str">
        <f t="shared" si="74"/>
        <v>类</v>
      </c>
    </row>
    <row r="1343" ht="36" customHeight="1" spans="1:7">
      <c r="A1343" s="198" t="s">
        <v>2512</v>
      </c>
      <c r="B1343" s="221" t="s">
        <v>2513</v>
      </c>
      <c r="C1343" s="330"/>
      <c r="D1343" s="330"/>
      <c r="E1343" s="328" t="str">
        <f t="shared" si="70"/>
        <v/>
      </c>
      <c r="F1343" s="329" t="str">
        <f t="shared" si="73"/>
        <v>否</v>
      </c>
      <c r="G1343" s="317" t="str">
        <f t="shared" si="74"/>
        <v>款</v>
      </c>
    </row>
    <row r="1344" ht="36" customHeight="1" spans="1:7">
      <c r="A1344" s="198" t="s">
        <v>2514</v>
      </c>
      <c r="B1344" s="221" t="s">
        <v>2181</v>
      </c>
      <c r="C1344" s="330"/>
      <c r="D1344" s="330"/>
      <c r="E1344" s="328" t="str">
        <f t="shared" si="70"/>
        <v/>
      </c>
      <c r="F1344" s="329" t="str">
        <f t="shared" si="73"/>
        <v>否</v>
      </c>
      <c r="G1344" s="317" t="str">
        <f t="shared" si="74"/>
        <v>款</v>
      </c>
    </row>
    <row r="1345" ht="36" customHeight="1" spans="1:6">
      <c r="A1345" s="192"/>
      <c r="B1345" s="258"/>
      <c r="C1345" s="239"/>
      <c r="D1345" s="239"/>
      <c r="E1345" s="328" t="str">
        <f t="shared" si="70"/>
        <v/>
      </c>
      <c r="F1345" s="329" t="str">
        <f t="shared" si="73"/>
        <v>是</v>
      </c>
    </row>
    <row r="1346" ht="36" customHeight="1" spans="1:6">
      <c r="A1346" s="366"/>
      <c r="B1346" s="350" t="s">
        <v>3315</v>
      </c>
      <c r="C1346" s="239">
        <f>SUM(C1342,C1340,C1334,C1333,C1274,C1216,C1196,C1151,C1141,C1114,C1094,C1024,C960,C848,C825,C744,C671,C541,C484,C428,C376,C286,C265,C262,C4)</f>
        <v>162836</v>
      </c>
      <c r="D1346" s="239">
        <f>D4+D262+D265+D286+D376+D428+D484+D541+D671+D744+D825+D848+D960+D1024+D1094+D1114+D1141+D1151+D1196+D1216+D1274+D1333+D1334+D1340+D1342</f>
        <v>167721</v>
      </c>
      <c r="E1346" s="328">
        <f t="shared" si="70"/>
        <v>0.03</v>
      </c>
      <c r="F1346" s="329" t="str">
        <f t="shared" si="73"/>
        <v>是</v>
      </c>
    </row>
    <row r="1347" ht="30.95" customHeight="1" spans="4:5">
      <c r="D1347" s="181"/>
      <c r="E1347" s="367"/>
    </row>
    <row r="1348" customFormat="1" ht="12" customHeight="1" spans="2:5">
      <c r="B1348" s="318"/>
      <c r="C1348" s="181"/>
      <c r="D1348" s="181"/>
      <c r="E1348" s="367"/>
    </row>
    <row r="1349" s="316" customFormat="1" ht="42" customHeight="1" spans="2:5">
      <c r="B1349" s="368"/>
      <c r="C1349" s="245"/>
      <c r="D1349" s="245"/>
      <c r="E1349" s="369"/>
    </row>
    <row r="1350" spans="3:3">
      <c r="C1350" s="246"/>
    </row>
    <row r="1352" spans="3:3">
      <c r="C1352" s="246"/>
    </row>
    <row r="1353" spans="3:3">
      <c r="C1353" s="246"/>
    </row>
    <row r="1355" spans="3:3">
      <c r="C1355" s="246"/>
    </row>
    <row r="1356" spans="3:3">
      <c r="C1356" s="246"/>
    </row>
    <row r="1357" spans="3:3">
      <c r="C1357" s="246"/>
    </row>
    <row r="1358" spans="3:3">
      <c r="C1358" s="246"/>
    </row>
    <row r="1360" spans="3:3">
      <c r="C1360" s="246"/>
    </row>
  </sheetData>
  <autoFilter ref="A3:I1349">
    <extLst/>
  </autoFilter>
  <mergeCells count="3">
    <mergeCell ref="A1:E1"/>
    <mergeCell ref="B1347:E1347"/>
    <mergeCell ref="B1349:E1349"/>
  </mergeCells>
  <conditionalFormatting sqref="F4:F1346">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view="pageBreakPreview" zoomScale="115" zoomScaleNormal="100" workbookViewId="0">
      <selection activeCell="B27" sqref="B27"/>
    </sheetView>
  </sheetViews>
  <sheetFormatPr defaultColWidth="9" defaultRowHeight="14.25" outlineLevelCol="2"/>
  <cols>
    <col min="1" max="1" width="73.3833333333333" style="287" customWidth="1"/>
    <col min="2" max="2" width="29.6333333333333" style="287" customWidth="1"/>
    <col min="3" max="254" width="9" style="285"/>
    <col min="255" max="16384" width="9" style="288"/>
  </cols>
  <sheetData>
    <row r="1" s="285" customFormat="1" ht="45" customHeight="1" spans="1:2">
      <c r="A1" s="289" t="s">
        <v>3316</v>
      </c>
      <c r="B1" s="289"/>
    </row>
    <row r="2" s="285" customFormat="1" ht="20.1" customHeight="1" spans="1:2">
      <c r="A2" s="290" t="s">
        <v>3317</v>
      </c>
      <c r="B2" s="291" t="s">
        <v>33</v>
      </c>
    </row>
    <row r="3" s="285" customFormat="1" ht="45" customHeight="1" spans="1:3">
      <c r="A3" s="292" t="s">
        <v>3318</v>
      </c>
      <c r="B3" s="31" t="s">
        <v>3319</v>
      </c>
      <c r="C3" s="293" t="s">
        <v>37</v>
      </c>
    </row>
    <row r="4" s="285" customFormat="1" ht="27.95" customHeight="1" spans="1:3">
      <c r="A4" s="294" t="s">
        <v>3320</v>
      </c>
      <c r="B4" s="295">
        <f>SUM(B5:B8)</f>
        <v>23685</v>
      </c>
      <c r="C4" s="296" t="str">
        <f t="shared" ref="C4:C21" si="0">IF(A4&lt;&gt;"",IF(SUM(B4)&lt;&gt;0,"是","否"),"是")</f>
        <v>是</v>
      </c>
    </row>
    <row r="5" s="285" customFormat="1" ht="27.95" customHeight="1" spans="1:3">
      <c r="A5" s="297" t="s">
        <v>3321</v>
      </c>
      <c r="B5" s="298">
        <v>14624</v>
      </c>
      <c r="C5" s="296" t="str">
        <f t="shared" si="0"/>
        <v>是</v>
      </c>
    </row>
    <row r="6" s="285" customFormat="1" ht="27.95" customHeight="1" spans="1:3">
      <c r="A6" s="297" t="s">
        <v>3322</v>
      </c>
      <c r="B6" s="298">
        <v>4937</v>
      </c>
      <c r="C6" s="296" t="str">
        <f t="shared" si="0"/>
        <v>是</v>
      </c>
    </row>
    <row r="7" s="285" customFormat="1" ht="27.95" customHeight="1" spans="1:3">
      <c r="A7" s="297" t="s">
        <v>3323</v>
      </c>
      <c r="B7" s="298">
        <v>1989</v>
      </c>
      <c r="C7" s="296" t="str">
        <f t="shared" si="0"/>
        <v>是</v>
      </c>
    </row>
    <row r="8" s="285" customFormat="1" ht="27.95" customHeight="1" spans="1:3">
      <c r="A8" s="297" t="s">
        <v>3324</v>
      </c>
      <c r="B8" s="298">
        <v>2135</v>
      </c>
      <c r="C8" s="296" t="str">
        <f t="shared" si="0"/>
        <v>是</v>
      </c>
    </row>
    <row r="9" s="285" customFormat="1" ht="27.95" customHeight="1" spans="1:3">
      <c r="A9" s="299" t="s">
        <v>3325</v>
      </c>
      <c r="B9" s="295">
        <f>SUM(B10:B19)</f>
        <v>3688</v>
      </c>
      <c r="C9" s="296" t="str">
        <f t="shared" si="0"/>
        <v>是</v>
      </c>
    </row>
    <row r="10" s="285" customFormat="1" ht="27.95" customHeight="1" spans="1:3">
      <c r="A10" s="297" t="s">
        <v>3326</v>
      </c>
      <c r="B10" s="298">
        <v>2143</v>
      </c>
      <c r="C10" s="296" t="str">
        <f t="shared" si="0"/>
        <v>是</v>
      </c>
    </row>
    <row r="11" s="285" customFormat="1" ht="27.95" customHeight="1" spans="1:3">
      <c r="A11" s="297" t="s">
        <v>3327</v>
      </c>
      <c r="B11" s="298">
        <v>32</v>
      </c>
      <c r="C11" s="296" t="str">
        <f t="shared" si="0"/>
        <v>是</v>
      </c>
    </row>
    <row r="12" s="285" customFormat="1" ht="27.95" customHeight="1" spans="1:3">
      <c r="A12" s="297" t="s">
        <v>3328</v>
      </c>
      <c r="B12" s="298">
        <v>13</v>
      </c>
      <c r="C12" s="296" t="str">
        <f t="shared" si="0"/>
        <v>是</v>
      </c>
    </row>
    <row r="13" s="285" customFormat="1" ht="27.95" customHeight="1" spans="1:3">
      <c r="A13" s="297" t="s">
        <v>3329</v>
      </c>
      <c r="B13" s="298">
        <v>1</v>
      </c>
      <c r="C13" s="296" t="str">
        <f t="shared" si="0"/>
        <v>是</v>
      </c>
    </row>
    <row r="14" s="285" customFormat="1" ht="27.95" customHeight="1" spans="1:3">
      <c r="A14" s="297" t="s">
        <v>3330</v>
      </c>
      <c r="B14" s="298">
        <v>987</v>
      </c>
      <c r="C14" s="296" t="str">
        <f t="shared" si="0"/>
        <v>是</v>
      </c>
    </row>
    <row r="15" s="285" customFormat="1" ht="27.95" customHeight="1" spans="1:3">
      <c r="A15" s="297" t="s">
        <v>3331</v>
      </c>
      <c r="B15" s="298">
        <v>93</v>
      </c>
      <c r="C15" s="296" t="str">
        <f t="shared" si="0"/>
        <v>是</v>
      </c>
    </row>
    <row r="16" s="285" customFormat="1" ht="27.95" customHeight="1" spans="1:3">
      <c r="A16" s="297" t="s">
        <v>3332</v>
      </c>
      <c r="B16" s="298">
        <v>0</v>
      </c>
      <c r="C16" s="296" t="str">
        <f t="shared" si="0"/>
        <v>否</v>
      </c>
    </row>
    <row r="17" s="285" customFormat="1" ht="27.95" customHeight="1" spans="1:3">
      <c r="A17" s="297" t="s">
        <v>3333</v>
      </c>
      <c r="B17" s="298">
        <v>331</v>
      </c>
      <c r="C17" s="296" t="str">
        <f t="shared" si="0"/>
        <v>是</v>
      </c>
    </row>
    <row r="18" s="285" customFormat="1" ht="27.95" customHeight="1" spans="1:3">
      <c r="A18" s="297" t="s">
        <v>3334</v>
      </c>
      <c r="B18" s="298">
        <v>15</v>
      </c>
      <c r="C18" s="296" t="str">
        <f t="shared" si="0"/>
        <v>是</v>
      </c>
    </row>
    <row r="19" s="285" customFormat="1" ht="27.95" customHeight="1" spans="1:3">
      <c r="A19" s="297" t="s">
        <v>3335</v>
      </c>
      <c r="B19" s="298">
        <v>73</v>
      </c>
      <c r="C19" s="296" t="str">
        <f t="shared" si="0"/>
        <v>是</v>
      </c>
    </row>
    <row r="20" s="285" customFormat="1" ht="27.95" customHeight="1" spans="1:3">
      <c r="A20" s="299" t="s">
        <v>3336</v>
      </c>
      <c r="B20" s="295">
        <f>SUM(B21)+B22</f>
        <v>13</v>
      </c>
      <c r="C20" s="296" t="str">
        <f t="shared" si="0"/>
        <v>是</v>
      </c>
    </row>
    <row r="21" s="285" customFormat="1" ht="27.95" customHeight="1" spans="1:3">
      <c r="A21" s="297" t="s">
        <v>3337</v>
      </c>
      <c r="B21" s="298">
        <v>13</v>
      </c>
      <c r="C21" s="296" t="str">
        <f t="shared" si="0"/>
        <v>是</v>
      </c>
    </row>
    <row r="22" s="285" customFormat="1" ht="27.95" customHeight="1" spans="1:3">
      <c r="A22" s="297" t="s">
        <v>3338</v>
      </c>
      <c r="B22" s="298">
        <v>0</v>
      </c>
      <c r="C22" s="296"/>
    </row>
    <row r="23" s="286" customFormat="1" ht="27.95" customHeight="1" spans="1:3">
      <c r="A23" s="299" t="s">
        <v>3339</v>
      </c>
      <c r="B23" s="295">
        <f>SUM(B24:B25)</f>
        <v>30715</v>
      </c>
      <c r="C23" s="300" t="str">
        <f t="shared" ref="C23:C32" si="1">IF(A23&lt;&gt;"",IF(SUM(B23)&lt;&gt;0,"是","否"),"是")</f>
        <v>是</v>
      </c>
    </row>
    <row r="24" s="286" customFormat="1" ht="27.95" customHeight="1" spans="1:3">
      <c r="A24" s="297" t="s">
        <v>3340</v>
      </c>
      <c r="B24" s="298">
        <v>29801</v>
      </c>
      <c r="C24" s="300" t="str">
        <f t="shared" si="1"/>
        <v>是</v>
      </c>
    </row>
    <row r="25" s="286" customFormat="1" ht="27.95" customHeight="1" spans="1:3">
      <c r="A25" s="297" t="s">
        <v>3341</v>
      </c>
      <c r="B25" s="298">
        <v>914</v>
      </c>
      <c r="C25" s="300" t="str">
        <f t="shared" si="1"/>
        <v>是</v>
      </c>
    </row>
    <row r="26" s="285" customFormat="1" ht="27.95" customHeight="1" spans="1:3">
      <c r="A26" s="299" t="s">
        <v>3342</v>
      </c>
      <c r="B26" s="295">
        <f>SUM(B27)</f>
        <v>12</v>
      </c>
      <c r="C26" s="296" t="str">
        <f t="shared" si="1"/>
        <v>是</v>
      </c>
    </row>
    <row r="27" s="285" customFormat="1" ht="27.95" customHeight="1" spans="1:3">
      <c r="A27" s="297" t="s">
        <v>3343</v>
      </c>
      <c r="B27" s="298">
        <v>12</v>
      </c>
      <c r="C27" s="296" t="str">
        <f t="shared" si="1"/>
        <v>是</v>
      </c>
    </row>
    <row r="28" s="285" customFormat="1" ht="27.95" customHeight="1" spans="1:3">
      <c r="A28" s="299" t="s">
        <v>3344</v>
      </c>
      <c r="B28" s="295">
        <f>SUM(B29:B31)</f>
        <v>16078</v>
      </c>
      <c r="C28" s="296" t="str">
        <f t="shared" si="1"/>
        <v>是</v>
      </c>
    </row>
    <row r="29" s="285" customFormat="1" ht="27.95" customHeight="1" spans="1:3">
      <c r="A29" s="297" t="s">
        <v>3345</v>
      </c>
      <c r="B29" s="298">
        <v>5081</v>
      </c>
      <c r="C29" s="296" t="str">
        <f t="shared" si="1"/>
        <v>是</v>
      </c>
    </row>
    <row r="30" s="286" customFormat="1" ht="27.95" customHeight="1" spans="1:3">
      <c r="A30" s="297" t="s">
        <v>3346</v>
      </c>
      <c r="B30" s="298">
        <v>3946</v>
      </c>
      <c r="C30" s="300" t="str">
        <f t="shared" si="1"/>
        <v>是</v>
      </c>
    </row>
    <row r="31" s="285" customFormat="1" ht="27.95" customHeight="1" spans="1:3">
      <c r="A31" s="301" t="s">
        <v>3347</v>
      </c>
      <c r="B31" s="302">
        <v>7051</v>
      </c>
      <c r="C31" s="296" t="str">
        <f t="shared" si="1"/>
        <v>是</v>
      </c>
    </row>
    <row r="32" s="285" customFormat="1" ht="27.95" customHeight="1" spans="1:3">
      <c r="A32" s="303" t="s">
        <v>3348</v>
      </c>
      <c r="B32" s="295">
        <f>B4+B9+B20+B23+B26+B28</f>
        <v>74191</v>
      </c>
      <c r="C32" s="296" t="str">
        <f t="shared" si="1"/>
        <v>是</v>
      </c>
    </row>
    <row r="33" s="285" customFormat="1" ht="13.5" spans="1:2">
      <c r="A33" s="287"/>
      <c r="B33" s="304"/>
    </row>
    <row r="34" s="285" customFormat="1" ht="13.5" spans="1:2">
      <c r="A34" s="287"/>
      <c r="B34" s="304"/>
    </row>
    <row r="35" s="285" customFormat="1" ht="13.5" spans="1:2">
      <c r="A35" s="287"/>
      <c r="B35" s="304"/>
    </row>
    <row r="36" s="285" customFormat="1" ht="13.5" spans="1:2">
      <c r="A36" s="287"/>
      <c r="B36" s="304"/>
    </row>
  </sheetData>
  <mergeCells count="1">
    <mergeCell ref="A1:B1"/>
  </mergeCells>
  <conditionalFormatting sqref="C4:C34">
    <cfRule type="cellIs" dxfId="5" priority="1" stopIfTrue="1" operator="lessThan">
      <formula>0</formula>
    </cfRule>
  </conditionalFormatting>
  <printOptions horizontalCentered="1"/>
  <pageMargins left="0.751388888888889" right="0.751388888888889" top="1" bottom="1" header="0.511805555555556" footer="0.511805555555556"/>
  <pageSetup paperSize="9" scale="75" orientation="portrait"/>
  <headerFooter alignWithMargins="0" scaleWithDoc="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63"/>
  <sheetViews>
    <sheetView showGridLines="0" showZeros="0" view="pageBreakPreview" zoomScaleNormal="115" topLeftCell="A25" workbookViewId="0">
      <selection activeCell="D33" sqref="D33"/>
    </sheetView>
  </sheetViews>
  <sheetFormatPr defaultColWidth="9" defaultRowHeight="14.25" outlineLevelCol="5"/>
  <cols>
    <col min="1" max="1" width="20.6333333333333" style="249" customWidth="1"/>
    <col min="2" max="2" width="50.7583333333333" style="249" customWidth="1"/>
    <col min="3" max="4" width="20.6333333333333" style="249" customWidth="1"/>
    <col min="5" max="5" width="20.6333333333333" style="250" customWidth="1"/>
    <col min="6" max="6" width="3.75833333333333" style="249" customWidth="1"/>
    <col min="7" max="7" width="9" style="249"/>
    <col min="8" max="8" width="9.38333333333333" style="249"/>
    <col min="9" max="16357" width="9" style="249"/>
    <col min="16358" max="16358" width="45.6333333333333" style="249"/>
    <col min="16359" max="16384" width="9" style="249"/>
  </cols>
  <sheetData>
    <row r="1" ht="45" customHeight="1" spans="2:5">
      <c r="B1" s="251" t="s">
        <v>3349</v>
      </c>
      <c r="C1" s="251"/>
      <c r="D1" s="251"/>
      <c r="E1" s="251"/>
    </row>
    <row r="2" s="247" customFormat="1" ht="20.1" customHeight="1" spans="2:5">
      <c r="B2" s="70" t="s">
        <v>3350</v>
      </c>
      <c r="C2" s="70"/>
      <c r="D2" s="70"/>
      <c r="E2" s="252" t="s">
        <v>33</v>
      </c>
    </row>
    <row r="3" s="248" customFormat="1" ht="45" customHeight="1" spans="1:6">
      <c r="A3" s="253" t="s">
        <v>34</v>
      </c>
      <c r="B3" s="254" t="s">
        <v>35</v>
      </c>
      <c r="C3" s="31" t="s">
        <v>3351</v>
      </c>
      <c r="D3" s="31" t="s">
        <v>3319</v>
      </c>
      <c r="E3" s="31" t="s">
        <v>3207</v>
      </c>
      <c r="F3" s="255" t="s">
        <v>37</v>
      </c>
    </row>
    <row r="4" s="248" customFormat="1" ht="36" customHeight="1" spans="1:6">
      <c r="A4" s="198" t="s">
        <v>2520</v>
      </c>
      <c r="B4" s="193" t="s">
        <v>2521</v>
      </c>
      <c r="C4" s="256"/>
      <c r="D4" s="195"/>
      <c r="E4" s="196" t="str">
        <f>IF(C4&lt;&gt;0,IF((D4/C4-1)&lt;-30%,"",IF((D4/C4-1)&gt;30%,"",D4/C4-1)),"")</f>
        <v/>
      </c>
      <c r="F4" s="257" t="str">
        <f t="shared" ref="F4:F30" si="0">IF(LEN(A4)=7,"是",IF(B4&lt;&gt;"",IF(SUM(C4:D4)&lt;&gt;0,"是","否"),"是"))</f>
        <v>是</v>
      </c>
    </row>
    <row r="5" ht="36" customHeight="1" spans="1:6">
      <c r="A5" s="198" t="s">
        <v>2522</v>
      </c>
      <c r="B5" s="193" t="s">
        <v>2523</v>
      </c>
      <c r="C5" s="256"/>
      <c r="D5" s="195"/>
      <c r="E5" s="196" t="str">
        <f t="shared" ref="E5:E14" si="1">IF(C5&lt;&gt;0,IF((D5/C5-1)&lt;-30%,"",IF((D5/C5-1)&gt;30%,"",D5/C5-1)),"")</f>
        <v/>
      </c>
      <c r="F5" s="257" t="str">
        <f t="shared" si="0"/>
        <v>是</v>
      </c>
    </row>
    <row r="6" ht="36" customHeight="1" spans="1:6">
      <c r="A6" s="198" t="s">
        <v>2524</v>
      </c>
      <c r="B6" s="258" t="s">
        <v>2525</v>
      </c>
      <c r="C6" s="256"/>
      <c r="D6" s="195"/>
      <c r="E6" s="196" t="str">
        <f t="shared" si="1"/>
        <v/>
      </c>
      <c r="F6" s="257" t="str">
        <f t="shared" si="0"/>
        <v>是</v>
      </c>
    </row>
    <row r="7" ht="36" customHeight="1" spans="1:6">
      <c r="A7" s="198" t="s">
        <v>2526</v>
      </c>
      <c r="B7" s="193" t="s">
        <v>2527</v>
      </c>
      <c r="C7" s="256"/>
      <c r="D7" s="195"/>
      <c r="E7" s="196" t="str">
        <f t="shared" si="1"/>
        <v/>
      </c>
      <c r="F7" s="257" t="str">
        <f t="shared" si="0"/>
        <v>是</v>
      </c>
    </row>
    <row r="8" ht="36" customHeight="1" spans="1:6">
      <c r="A8" s="198" t="s">
        <v>2528</v>
      </c>
      <c r="B8" s="193" t="s">
        <v>2529</v>
      </c>
      <c r="C8" s="256"/>
      <c r="D8" s="195"/>
      <c r="E8" s="196" t="str">
        <f t="shared" si="1"/>
        <v/>
      </c>
      <c r="F8" s="257" t="str">
        <f t="shared" si="0"/>
        <v>是</v>
      </c>
    </row>
    <row r="9" ht="36" customHeight="1" spans="1:6">
      <c r="A9" s="198" t="s">
        <v>2530</v>
      </c>
      <c r="B9" s="193" t="s">
        <v>2531</v>
      </c>
      <c r="C9" s="256"/>
      <c r="D9" s="195"/>
      <c r="E9" s="196" t="str">
        <f t="shared" si="1"/>
        <v/>
      </c>
      <c r="F9" s="257" t="str">
        <f t="shared" si="0"/>
        <v>是</v>
      </c>
    </row>
    <row r="10" ht="36" customHeight="1" spans="1:6">
      <c r="A10" s="198" t="s">
        <v>2532</v>
      </c>
      <c r="B10" s="193" t="s">
        <v>2533</v>
      </c>
      <c r="C10" s="256">
        <f>SUM(C11:C15)</f>
        <v>2968</v>
      </c>
      <c r="D10" s="195">
        <f>SUM(D11:D15)</f>
        <v>34678</v>
      </c>
      <c r="E10" s="196" t="str">
        <f t="shared" si="1"/>
        <v/>
      </c>
      <c r="F10" s="257" t="str">
        <f t="shared" si="0"/>
        <v>是</v>
      </c>
    </row>
    <row r="11" ht="36" customHeight="1" spans="1:6">
      <c r="A11" s="198" t="s">
        <v>2534</v>
      </c>
      <c r="B11" s="199" t="s">
        <v>2535</v>
      </c>
      <c r="C11" s="259">
        <v>2901</v>
      </c>
      <c r="D11" s="260">
        <v>34512</v>
      </c>
      <c r="E11" s="196" t="str">
        <f t="shared" si="1"/>
        <v/>
      </c>
      <c r="F11" s="257" t="str">
        <f t="shared" si="0"/>
        <v>是</v>
      </c>
    </row>
    <row r="12" ht="36" customHeight="1" spans="1:6">
      <c r="A12" s="198" t="s">
        <v>2536</v>
      </c>
      <c r="B12" s="199" t="s">
        <v>2537</v>
      </c>
      <c r="C12" s="259">
        <v>50</v>
      </c>
      <c r="D12" s="260">
        <v>151</v>
      </c>
      <c r="E12" s="196" t="str">
        <f t="shared" si="1"/>
        <v/>
      </c>
      <c r="F12" s="257" t="str">
        <f t="shared" si="0"/>
        <v>是</v>
      </c>
    </row>
    <row r="13" ht="36" customHeight="1" spans="1:6">
      <c r="A13" s="198" t="s">
        <v>2538</v>
      </c>
      <c r="B13" s="199" t="s">
        <v>2539</v>
      </c>
      <c r="C13" s="259">
        <v>-23</v>
      </c>
      <c r="D13" s="260">
        <v>15</v>
      </c>
      <c r="E13" s="196" t="str">
        <f t="shared" si="1"/>
        <v/>
      </c>
      <c r="F13" s="257" t="str">
        <f t="shared" si="0"/>
        <v>是</v>
      </c>
    </row>
    <row r="14" ht="36" customHeight="1" spans="1:6">
      <c r="A14" s="198" t="s">
        <v>2540</v>
      </c>
      <c r="B14" s="199" t="s">
        <v>2541</v>
      </c>
      <c r="C14" s="259">
        <v>40</v>
      </c>
      <c r="D14" s="200"/>
      <c r="E14" s="196" t="str">
        <f t="shared" si="1"/>
        <v/>
      </c>
      <c r="F14" s="257" t="str">
        <f t="shared" si="0"/>
        <v>是</v>
      </c>
    </row>
    <row r="15" ht="36" customHeight="1" spans="1:6">
      <c r="A15" s="198" t="s">
        <v>2542</v>
      </c>
      <c r="B15" s="199" t="s">
        <v>2543</v>
      </c>
      <c r="C15" s="261"/>
      <c r="D15" s="262"/>
      <c r="E15" s="196" t="str">
        <f>IF(C15&lt;&gt;0,D15/C15-1,"")</f>
        <v/>
      </c>
      <c r="F15" s="257" t="str">
        <f t="shared" si="0"/>
        <v>否</v>
      </c>
    </row>
    <row r="16" ht="36" customHeight="1" spans="1:6">
      <c r="A16" s="263" t="s">
        <v>2544</v>
      </c>
      <c r="B16" s="264" t="s">
        <v>2545</v>
      </c>
      <c r="C16" s="256"/>
      <c r="D16" s="195"/>
      <c r="E16" s="196" t="str">
        <f>IF(C16&lt;&gt;0,IF((D16/C16-1)&lt;-30%,"",IF((D16/C16-1)&gt;30%,"",D16/C16-1)),"")</f>
        <v/>
      </c>
      <c r="F16" s="257" t="str">
        <f t="shared" si="0"/>
        <v>是</v>
      </c>
    </row>
    <row r="17" ht="36" customHeight="1" spans="1:6">
      <c r="A17" s="263" t="s">
        <v>2546</v>
      </c>
      <c r="B17" s="264" t="s">
        <v>2547</v>
      </c>
      <c r="C17" s="256">
        <f>SUM(C18:C19)</f>
        <v>0</v>
      </c>
      <c r="D17" s="195">
        <f>SUM(D18:D19)</f>
        <v>0</v>
      </c>
      <c r="E17" s="196" t="str">
        <f>IF(C17&lt;&gt;0,IF((D17/C17-1)&lt;-30%,"",IF((D17/C17-1)&gt;30%,"",D17/C17-1)),"")</f>
        <v/>
      </c>
      <c r="F17" s="257" t="str">
        <f t="shared" si="0"/>
        <v>是</v>
      </c>
    </row>
    <row r="18" ht="36" customHeight="1" spans="1:6">
      <c r="A18" s="263" t="s">
        <v>2548</v>
      </c>
      <c r="B18" s="265" t="s">
        <v>2549</v>
      </c>
      <c r="C18" s="261"/>
      <c r="D18" s="262"/>
      <c r="E18" s="196" t="str">
        <f>IF(C18&lt;&gt;0,D18/C18-1,"")</f>
        <v/>
      </c>
      <c r="F18" s="257" t="str">
        <f t="shared" si="0"/>
        <v>否</v>
      </c>
    </row>
    <row r="19" ht="36" customHeight="1" spans="1:6">
      <c r="A19" s="263" t="s">
        <v>2550</v>
      </c>
      <c r="B19" s="265" t="s">
        <v>2551</v>
      </c>
      <c r="C19" s="261"/>
      <c r="D19" s="262"/>
      <c r="E19" s="196" t="str">
        <f>IF(C19&lt;&gt;0,D19/C19-1,"")</f>
        <v/>
      </c>
      <c r="F19" s="257" t="str">
        <f t="shared" si="0"/>
        <v>否</v>
      </c>
    </row>
    <row r="20" ht="36" customHeight="1" spans="1:6">
      <c r="A20" s="263" t="s">
        <v>2552</v>
      </c>
      <c r="B20" s="264" t="s">
        <v>2553</v>
      </c>
      <c r="C20" s="256"/>
      <c r="D20" s="195"/>
      <c r="E20" s="196" t="str">
        <f t="shared" ref="E20:E26" si="2">IF(C20&lt;&gt;0,IF((D20/C20-1)&lt;-30%,"",IF((D20/C20-1)&gt;30%,"",D20/C20-1)),"")</f>
        <v/>
      </c>
      <c r="F20" s="257" t="str">
        <f t="shared" si="0"/>
        <v>是</v>
      </c>
    </row>
    <row r="21" ht="36" customHeight="1" spans="1:6">
      <c r="A21" s="263" t="s">
        <v>2554</v>
      </c>
      <c r="B21" s="264" t="s">
        <v>2555</v>
      </c>
      <c r="C21" s="256"/>
      <c r="D21" s="195"/>
      <c r="E21" s="196" t="str">
        <f t="shared" si="2"/>
        <v/>
      </c>
      <c r="F21" s="257" t="str">
        <f t="shared" si="0"/>
        <v>是</v>
      </c>
    </row>
    <row r="22" ht="36" customHeight="1" spans="1:6">
      <c r="A22" s="263" t="s">
        <v>2556</v>
      </c>
      <c r="B22" s="264" t="s">
        <v>2557</v>
      </c>
      <c r="C22" s="256"/>
      <c r="D22" s="195"/>
      <c r="E22" s="196" t="str">
        <f t="shared" si="2"/>
        <v/>
      </c>
      <c r="F22" s="257" t="str">
        <f t="shared" si="0"/>
        <v>是</v>
      </c>
    </row>
    <row r="23" ht="36" customHeight="1" spans="1:6">
      <c r="A23" s="198" t="s">
        <v>2558</v>
      </c>
      <c r="B23" s="193" t="s">
        <v>2559</v>
      </c>
      <c r="C23" s="256"/>
      <c r="D23" s="195"/>
      <c r="E23" s="196" t="str">
        <f t="shared" si="2"/>
        <v/>
      </c>
      <c r="F23" s="257" t="str">
        <f t="shared" si="0"/>
        <v>是</v>
      </c>
    </row>
    <row r="24" ht="36" customHeight="1" spans="1:6">
      <c r="A24" s="198" t="s">
        <v>2560</v>
      </c>
      <c r="B24" s="193" t="s">
        <v>2561</v>
      </c>
      <c r="C24" s="239">
        <v>333</v>
      </c>
      <c r="D24" s="239">
        <v>500</v>
      </c>
      <c r="E24" s="196" t="str">
        <f t="shared" si="2"/>
        <v/>
      </c>
      <c r="F24" s="257" t="str">
        <f t="shared" si="0"/>
        <v>是</v>
      </c>
    </row>
    <row r="25" ht="36" customHeight="1" spans="1:6">
      <c r="A25" s="198" t="s">
        <v>2562</v>
      </c>
      <c r="B25" s="193" t="s">
        <v>2563</v>
      </c>
      <c r="C25" s="256"/>
      <c r="D25" s="195"/>
      <c r="E25" s="196" t="str">
        <f t="shared" si="2"/>
        <v/>
      </c>
      <c r="F25" s="257" t="str">
        <f t="shared" si="0"/>
        <v>是</v>
      </c>
    </row>
    <row r="26" ht="41" customHeight="1" spans="1:6">
      <c r="A26" s="198" t="s">
        <v>2564</v>
      </c>
      <c r="B26" s="193" t="s">
        <v>2565</v>
      </c>
      <c r="C26" s="239"/>
      <c r="D26" s="239"/>
      <c r="E26" s="196" t="str">
        <f t="shared" si="2"/>
        <v/>
      </c>
      <c r="F26" s="257" t="str">
        <f t="shared" si="0"/>
        <v>是</v>
      </c>
    </row>
    <row r="27" ht="26" customHeight="1" spans="1:6">
      <c r="A27" s="198" t="s">
        <v>2566</v>
      </c>
      <c r="B27" s="193" t="s">
        <v>2567</v>
      </c>
      <c r="C27" s="239">
        <v>7772</v>
      </c>
      <c r="D27" s="239"/>
      <c r="E27" s="196">
        <f>IF(C27&lt;&gt;0,D27/C27-1,"")</f>
        <v>-1</v>
      </c>
      <c r="F27" s="257" t="str">
        <f t="shared" si="0"/>
        <v>是</v>
      </c>
    </row>
    <row r="28" ht="18" customHeight="1" spans="1:6">
      <c r="A28" s="198"/>
      <c r="B28" s="199"/>
      <c r="C28" s="266"/>
      <c r="D28" s="201"/>
      <c r="E28" s="196" t="str">
        <f t="shared" ref="E28:E50" si="3">IF(C28&lt;&gt;0,IF((D28/C28-1)&lt;-30%,"",IF((D28/C28-1)&gt;30%,"",D28/C28-1)),"")</f>
        <v/>
      </c>
      <c r="F28" s="257" t="str">
        <f t="shared" si="0"/>
        <v>是</v>
      </c>
    </row>
    <row r="29" ht="36" customHeight="1" spans="1:6">
      <c r="A29" s="227"/>
      <c r="B29" s="228" t="s">
        <v>2568</v>
      </c>
      <c r="C29" s="256">
        <f>SUM(C4,C5,C6,C7,C8,C9,C10,C16,C17,C20,C21,C22,C23,C24,C25,C26,C27)</f>
        <v>11073</v>
      </c>
      <c r="D29" s="195">
        <f>SUM(D4,D5,D6,D7,D8,D9,D10,D16,D17,D20,D21,D22,D23,D24,D25,D26,D27)</f>
        <v>35178</v>
      </c>
      <c r="E29" s="196" t="str">
        <f t="shared" si="3"/>
        <v/>
      </c>
      <c r="F29" s="257" t="str">
        <f t="shared" si="0"/>
        <v>是</v>
      </c>
    </row>
    <row r="30" ht="36" customHeight="1" spans="1:6">
      <c r="A30" s="267">
        <v>105</v>
      </c>
      <c r="B30" s="268" t="s">
        <v>2569</v>
      </c>
      <c r="C30" s="238">
        <f>SUM(C31,C35)</f>
        <v>64200</v>
      </c>
      <c r="D30" s="238">
        <f>SUM(D31,D35)</f>
        <v>41620</v>
      </c>
      <c r="E30" s="196" t="str">
        <f t="shared" si="3"/>
        <v/>
      </c>
      <c r="F30" s="257" t="str">
        <f t="shared" si="0"/>
        <v>是</v>
      </c>
    </row>
    <row r="31" ht="36" customHeight="1" spans="1:6">
      <c r="A31" s="269"/>
      <c r="B31" s="240" t="s">
        <v>2570</v>
      </c>
      <c r="C31" s="238">
        <f>SUM(C32:C34)</f>
        <v>64200</v>
      </c>
      <c r="D31" s="238">
        <f>SUM(D32:D34)</f>
        <v>41620</v>
      </c>
      <c r="E31" s="196" t="str">
        <f t="shared" si="3"/>
        <v/>
      </c>
      <c r="F31" s="257"/>
    </row>
    <row r="32" ht="36" customHeight="1" spans="1:6">
      <c r="A32" s="269"/>
      <c r="B32" s="270" t="s">
        <v>2571</v>
      </c>
      <c r="C32" s="271"/>
      <c r="D32" s="194"/>
      <c r="E32" s="196" t="str">
        <f t="shared" si="3"/>
        <v/>
      </c>
      <c r="F32" s="257"/>
    </row>
    <row r="33" ht="36" customHeight="1" spans="1:6">
      <c r="A33" s="269"/>
      <c r="B33" s="270" t="s">
        <v>2572</v>
      </c>
      <c r="C33" s="272">
        <v>21500</v>
      </c>
      <c r="D33" s="194">
        <v>40000</v>
      </c>
      <c r="E33" s="196" t="str">
        <f t="shared" si="3"/>
        <v/>
      </c>
      <c r="F33" s="257"/>
    </row>
    <row r="34" ht="36" customHeight="1" spans="1:6">
      <c r="A34" s="269"/>
      <c r="B34" s="270" t="s">
        <v>2573</v>
      </c>
      <c r="C34" s="273">
        <v>42700</v>
      </c>
      <c r="D34" s="273">
        <v>1620</v>
      </c>
      <c r="E34" s="196" t="str">
        <f t="shared" si="3"/>
        <v/>
      </c>
      <c r="F34" s="257"/>
    </row>
    <row r="35" ht="36" customHeight="1" spans="1:6">
      <c r="A35" s="269"/>
      <c r="B35" s="240" t="s">
        <v>2574</v>
      </c>
      <c r="C35" s="238"/>
      <c r="D35" s="194"/>
      <c r="E35" s="196" t="str">
        <f t="shared" si="3"/>
        <v/>
      </c>
      <c r="F35" s="257"/>
    </row>
    <row r="36" ht="36" customHeight="1" spans="1:6">
      <c r="A36" s="269">
        <v>110</v>
      </c>
      <c r="B36" s="274" t="s">
        <v>97</v>
      </c>
      <c r="C36" s="238">
        <f>C37</f>
        <v>2154</v>
      </c>
      <c r="D36" s="238">
        <f>D37</f>
        <v>2000</v>
      </c>
      <c r="E36" s="196">
        <f t="shared" si="3"/>
        <v>-0.071</v>
      </c>
      <c r="F36" s="257" t="str">
        <f>IF(LEN(A36)=7,"是",IF(B36&lt;&gt;"",IF(SUM(C36:D36)&lt;&gt;0,"是","否"),"是"))</f>
        <v>是</v>
      </c>
    </row>
    <row r="37" ht="36" customHeight="1" spans="1:6">
      <c r="A37" s="269">
        <v>11004</v>
      </c>
      <c r="B37" s="275" t="s">
        <v>2575</v>
      </c>
      <c r="C37" s="236">
        <f>SUM(C38:C47)</f>
        <v>2154</v>
      </c>
      <c r="D37" s="236">
        <f>SUM(D38:D47)</f>
        <v>2000</v>
      </c>
      <c r="E37" s="196">
        <f t="shared" si="3"/>
        <v>-0.071</v>
      </c>
      <c r="F37" s="257" t="str">
        <f>IF(LEN(A37)=7,"是",IF(B37&lt;&gt;"",IF(SUM(C37:D37)&lt;&gt;0,"是","否"),"是"))</f>
        <v>是</v>
      </c>
    </row>
    <row r="38" ht="36" customHeight="1" spans="1:6">
      <c r="A38" s="276">
        <v>1100403</v>
      </c>
      <c r="B38" s="277" t="s">
        <v>2577</v>
      </c>
      <c r="C38" s="278"/>
      <c r="D38" s="200"/>
      <c r="E38" s="196" t="str">
        <f t="shared" si="3"/>
        <v/>
      </c>
      <c r="F38" s="257"/>
    </row>
    <row r="39" ht="36" customHeight="1" spans="1:6">
      <c r="A39" s="276">
        <v>1100404</v>
      </c>
      <c r="B39" s="279" t="s">
        <v>2578</v>
      </c>
      <c r="C39" s="278"/>
      <c r="D39" s="200"/>
      <c r="E39" s="196" t="str">
        <f t="shared" si="3"/>
        <v/>
      </c>
      <c r="F39" s="257"/>
    </row>
    <row r="40" ht="36" customHeight="1" spans="1:6">
      <c r="A40" s="276">
        <v>1100405</v>
      </c>
      <c r="B40" s="279" t="s">
        <v>2579</v>
      </c>
      <c r="C40" s="278"/>
      <c r="D40" s="200">
        <v>3</v>
      </c>
      <c r="E40" s="196" t="str">
        <f t="shared" si="3"/>
        <v/>
      </c>
      <c r="F40" s="257"/>
    </row>
    <row r="41" ht="36" customHeight="1" spans="1:6">
      <c r="A41" s="276">
        <v>1100406</v>
      </c>
      <c r="B41" s="279" t="s">
        <v>2580</v>
      </c>
      <c r="C41" s="200"/>
      <c r="D41" s="200">
        <v>256</v>
      </c>
      <c r="E41" s="196" t="str">
        <f t="shared" si="3"/>
        <v/>
      </c>
      <c r="F41" s="257"/>
    </row>
    <row r="42" ht="36" customHeight="1" spans="1:6">
      <c r="A42" s="276">
        <v>1100407</v>
      </c>
      <c r="B42" s="279" t="s">
        <v>2581</v>
      </c>
      <c r="C42" s="200"/>
      <c r="D42" s="200"/>
      <c r="E42" s="196" t="str">
        <f t="shared" si="3"/>
        <v/>
      </c>
      <c r="F42" s="257"/>
    </row>
    <row r="43" ht="36" customHeight="1" spans="1:6">
      <c r="A43" s="276">
        <v>1100408</v>
      </c>
      <c r="B43" s="279" t="s">
        <v>2582</v>
      </c>
      <c r="C43" s="200">
        <v>492</v>
      </c>
      <c r="D43" s="200">
        <v>148</v>
      </c>
      <c r="E43" s="196" t="str">
        <f t="shared" si="3"/>
        <v/>
      </c>
      <c r="F43" s="257"/>
    </row>
    <row r="44" ht="36" customHeight="1" spans="1:6">
      <c r="A44" s="276">
        <v>1100409</v>
      </c>
      <c r="B44" s="279" t="s">
        <v>2583</v>
      </c>
      <c r="C44" s="200">
        <v>762</v>
      </c>
      <c r="D44" s="200">
        <v>1320</v>
      </c>
      <c r="E44" s="196" t="str">
        <f t="shared" si="3"/>
        <v/>
      </c>
      <c r="F44" s="257"/>
    </row>
    <row r="45" ht="36" customHeight="1" spans="1:6">
      <c r="A45" s="276">
        <v>1100410</v>
      </c>
      <c r="B45" s="279" t="s">
        <v>2584</v>
      </c>
      <c r="C45" s="200"/>
      <c r="D45" s="200"/>
      <c r="E45" s="196" t="str">
        <f t="shared" si="3"/>
        <v/>
      </c>
      <c r="F45" s="257"/>
    </row>
    <row r="46" ht="36" customHeight="1" spans="1:6">
      <c r="A46" s="276">
        <v>1100411</v>
      </c>
      <c r="B46" s="279" t="s">
        <v>2585</v>
      </c>
      <c r="C46" s="200"/>
      <c r="D46" s="200"/>
      <c r="E46" s="196" t="str">
        <f t="shared" si="3"/>
        <v/>
      </c>
      <c r="F46" s="257"/>
    </row>
    <row r="47" ht="36" customHeight="1" spans="1:6">
      <c r="A47" s="276">
        <v>1100499</v>
      </c>
      <c r="B47" s="279" t="s">
        <v>2586</v>
      </c>
      <c r="C47" s="200">
        <v>900</v>
      </c>
      <c r="D47" s="200">
        <v>273</v>
      </c>
      <c r="E47" s="196" t="str">
        <f t="shared" si="3"/>
        <v/>
      </c>
      <c r="F47" s="257"/>
    </row>
    <row r="48" ht="36" customHeight="1" spans="1:6">
      <c r="A48" s="276">
        <v>11008</v>
      </c>
      <c r="B48" s="277" t="s">
        <v>166</v>
      </c>
      <c r="C48" s="200">
        <v>771</v>
      </c>
      <c r="D48" s="200">
        <v>2270</v>
      </c>
      <c r="E48" s="196" t="str">
        <f t="shared" si="3"/>
        <v/>
      </c>
      <c r="F48" s="257" t="str">
        <f t="shared" ref="F48:F50" si="4">IF(LEN(A48)=5,"是",IF(B48&lt;&gt;"",IF(SUM(C48:D48)&lt;&gt;0,"是","否"),"是"))</f>
        <v>是</v>
      </c>
    </row>
    <row r="49" ht="36" customHeight="1" spans="1:6">
      <c r="A49" s="276">
        <v>11009</v>
      </c>
      <c r="B49" s="277" t="s">
        <v>167</v>
      </c>
      <c r="C49" s="280">
        <v>4881</v>
      </c>
      <c r="D49" s="200"/>
      <c r="E49" s="196" t="str">
        <f t="shared" si="3"/>
        <v/>
      </c>
      <c r="F49" s="257" t="str">
        <f t="shared" si="4"/>
        <v>是</v>
      </c>
    </row>
    <row r="50" ht="36" customHeight="1" spans="1:6">
      <c r="A50" s="281"/>
      <c r="B50" s="282" t="s">
        <v>173</v>
      </c>
      <c r="C50" s="238">
        <f>C49+C48+C36+C30+C29</f>
        <v>83079</v>
      </c>
      <c r="D50" s="238">
        <f>D49+D48+D36+D30+D29</f>
        <v>81068</v>
      </c>
      <c r="E50" s="196">
        <f t="shared" si="3"/>
        <v>-0.024</v>
      </c>
      <c r="F50" s="257" t="str">
        <f t="shared" si="4"/>
        <v>是</v>
      </c>
    </row>
    <row r="51" ht="36" customHeight="1" spans="2:5">
      <c r="B51" s="70"/>
      <c r="C51" s="70"/>
      <c r="D51" s="70"/>
      <c r="E51" s="70"/>
    </row>
    <row r="52" ht="69.95" customHeight="1" spans="2:5">
      <c r="B52" s="283"/>
      <c r="C52" s="283"/>
      <c r="D52" s="283"/>
      <c r="E52" s="283"/>
    </row>
    <row r="53" spans="3:4">
      <c r="C53" s="284"/>
      <c r="D53" s="284"/>
    </row>
    <row r="55" spans="3:4">
      <c r="C55" s="284"/>
      <c r="D55" s="284"/>
    </row>
    <row r="56" spans="3:4">
      <c r="C56" s="284"/>
      <c r="D56" s="284"/>
    </row>
    <row r="58" spans="3:4">
      <c r="C58" s="284"/>
      <c r="D58" s="284"/>
    </row>
    <row r="59" spans="3:4">
      <c r="C59" s="284"/>
      <c r="D59" s="284"/>
    </row>
    <row r="60" spans="3:4">
      <c r="C60" s="284"/>
      <c r="D60" s="284"/>
    </row>
    <row r="61" spans="3:4">
      <c r="C61" s="284"/>
      <c r="D61" s="284"/>
    </row>
    <row r="63" spans="3:4">
      <c r="C63" s="284"/>
      <c r="D63" s="284"/>
    </row>
  </sheetData>
  <autoFilter ref="A3:F52">
    <extLst/>
  </autoFilter>
  <mergeCells count="3">
    <mergeCell ref="B1:E1"/>
    <mergeCell ref="B51:E51"/>
    <mergeCell ref="B52:E52"/>
  </mergeCells>
  <conditionalFormatting sqref="B30">
    <cfRule type="expression" dxfId="1" priority="12" stopIfTrue="1">
      <formula>"len($A:$A)=3"</formula>
    </cfRule>
  </conditionalFormatting>
  <conditionalFormatting sqref="B31">
    <cfRule type="expression" dxfId="1" priority="8" stopIfTrue="1">
      <formula>"len($A:$A)=3"</formula>
    </cfRule>
  </conditionalFormatting>
  <conditionalFormatting sqref="C33">
    <cfRule type="expression" dxfId="1" priority="1" stopIfTrue="1">
      <formula>"len($A:$A)=3"</formula>
    </cfRule>
  </conditionalFormatting>
  <conditionalFormatting sqref="D33">
    <cfRule type="expression" dxfId="1" priority="2" stopIfTrue="1">
      <formula>"len($A:$A)=3"</formula>
    </cfRule>
  </conditionalFormatting>
  <conditionalFormatting sqref="B35">
    <cfRule type="expression" dxfId="1" priority="4" stopIfTrue="1">
      <formula>"len($A:$A)=3"</formula>
    </cfRule>
  </conditionalFormatting>
  <conditionalFormatting sqref="B36">
    <cfRule type="expression" dxfId="1" priority="10" stopIfTrue="1">
      <formula>"len($A:$A)=3"</formula>
    </cfRule>
  </conditionalFormatting>
  <conditionalFormatting sqref="B32:B34">
    <cfRule type="expression" dxfId="1" priority="7" stopIfTrue="1">
      <formula>"len($A:$A)=3"</formula>
    </cfRule>
    <cfRule type="expression" dxfId="1" priority="6" stopIfTrue="1">
      <formula>"len($A:$A)=3"</formula>
    </cfRule>
    <cfRule type="expression" dxfId="1" priority="5" stopIfTrue="1">
      <formula>"len($A:$A)=3"</formula>
    </cfRule>
  </conditionalFormatting>
  <conditionalFormatting sqref="B37:B47">
    <cfRule type="expression" dxfId="1" priority="9" stopIfTrue="1">
      <formula>"len($A:$A)=3"</formula>
    </cfRule>
  </conditionalFormatting>
  <conditionalFormatting sqref="D36:D37 C30:D31 C35:C37">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I313"/>
  <sheetViews>
    <sheetView showGridLines="0" showZeros="0" tabSelected="1" view="pageBreakPreview" zoomScaleNormal="115" workbookViewId="0">
      <pane ySplit="3" topLeftCell="A293" activePane="bottomLeft" state="frozen"/>
      <selection/>
      <selection pane="bottomLeft" activeCell="G297" sqref="G297"/>
    </sheetView>
  </sheetViews>
  <sheetFormatPr defaultColWidth="9" defaultRowHeight="18.75"/>
  <cols>
    <col min="1" max="1" width="21.5" style="180" customWidth="1"/>
    <col min="2" max="2" width="52" style="180" customWidth="1"/>
    <col min="3" max="3" width="20.6333333333333" style="181" customWidth="1"/>
    <col min="4" max="4" width="20.6333333333333" style="180" customWidth="1"/>
    <col min="5" max="5" width="20.6333333333333" style="182" customWidth="1"/>
    <col min="6" max="6" width="3.75833333333333" style="183" customWidth="1"/>
    <col min="7" max="7" width="9" style="180"/>
    <col min="8" max="8" width="13.2583333333333" style="180" customWidth="1"/>
    <col min="9" max="16384" width="9" style="180"/>
  </cols>
  <sheetData>
    <row r="1" ht="45" customHeight="1" spans="2:5">
      <c r="B1" s="184" t="s">
        <v>3352</v>
      </c>
      <c r="D1" s="184"/>
      <c r="E1" s="184"/>
    </row>
    <row r="2" s="177" customFormat="1" ht="20.1" customHeight="1" spans="2:6">
      <c r="B2" s="185" t="s">
        <v>3353</v>
      </c>
      <c r="C2" s="181"/>
      <c r="D2" s="185"/>
      <c r="E2" s="186" t="s">
        <v>33</v>
      </c>
      <c r="F2" s="187"/>
    </row>
    <row r="3" s="178" customFormat="1" ht="45" customHeight="1" spans="1:7">
      <c r="A3" s="188" t="s">
        <v>34</v>
      </c>
      <c r="B3" s="189" t="s">
        <v>35</v>
      </c>
      <c r="C3" s="190" t="s">
        <v>3351</v>
      </c>
      <c r="D3" s="190" t="s">
        <v>3319</v>
      </c>
      <c r="E3" s="190" t="s">
        <v>3207</v>
      </c>
      <c r="F3" s="191" t="s">
        <v>37</v>
      </c>
      <c r="G3" s="178" t="s">
        <v>244</v>
      </c>
    </row>
    <row r="4" ht="42" hidden="1" customHeight="1" spans="1:7">
      <c r="A4" s="192" t="s">
        <v>187</v>
      </c>
      <c r="B4" s="193" t="s">
        <v>2589</v>
      </c>
      <c r="C4" s="194">
        <f>SUM(C5,C11,C17)</f>
        <v>0</v>
      </c>
      <c r="D4" s="195">
        <f>SUM(D5,D11,D17)</f>
        <v>0</v>
      </c>
      <c r="E4" s="196" t="str">
        <f t="shared" ref="E4:E9" si="0">IF(C4&lt;&gt;0,D4/C4-1,"")</f>
        <v/>
      </c>
      <c r="F4" s="197" t="str">
        <f t="shared" ref="F4:F67" si="1">IF(LEN(A4)=3,"是",IF(B4&lt;&gt;"",IF(SUM(C4:D4)&lt;&gt;0,"是","否"),"是"))</f>
        <v>是</v>
      </c>
      <c r="G4" s="180" t="str">
        <f t="shared" ref="G4:G67" si="2">IF(LEN(A4)=3,"类",IF(LEN(A4)=5,"款","项"))</f>
        <v>类</v>
      </c>
    </row>
    <row r="5" ht="42" hidden="1" customHeight="1" spans="1:7">
      <c r="A5" s="198" t="s">
        <v>2590</v>
      </c>
      <c r="B5" s="199" t="s">
        <v>2591</v>
      </c>
      <c r="C5" s="200"/>
      <c r="D5" s="201">
        <f>SUM(D6:D10)</f>
        <v>0</v>
      </c>
      <c r="E5" s="196" t="str">
        <f t="shared" si="0"/>
        <v/>
      </c>
      <c r="F5" s="197" t="str">
        <f t="shared" si="1"/>
        <v>否</v>
      </c>
      <c r="G5" s="180" t="str">
        <f t="shared" si="2"/>
        <v>款</v>
      </c>
    </row>
    <row r="6" ht="38.1" hidden="1" customHeight="1" spans="1:7">
      <c r="A6" s="198" t="s">
        <v>2592</v>
      </c>
      <c r="B6" s="199" t="s">
        <v>2593</v>
      </c>
      <c r="C6" s="200"/>
      <c r="D6" s="201"/>
      <c r="E6" s="196" t="str">
        <f t="shared" si="0"/>
        <v/>
      </c>
      <c r="F6" s="197" t="str">
        <f t="shared" si="1"/>
        <v>否</v>
      </c>
      <c r="G6" s="180" t="str">
        <f t="shared" si="2"/>
        <v>项</v>
      </c>
    </row>
    <row r="7" ht="38.1" hidden="1" customHeight="1" spans="1:7">
      <c r="A7" s="198" t="s">
        <v>2594</v>
      </c>
      <c r="B7" s="199" t="s">
        <v>2595</v>
      </c>
      <c r="C7" s="200"/>
      <c r="D7" s="201"/>
      <c r="E7" s="196" t="str">
        <f t="shared" si="0"/>
        <v/>
      </c>
      <c r="F7" s="197" t="str">
        <f t="shared" si="1"/>
        <v>否</v>
      </c>
      <c r="G7" s="180" t="str">
        <f t="shared" si="2"/>
        <v>项</v>
      </c>
    </row>
    <row r="8" ht="38.1" hidden="1" customHeight="1" spans="1:7">
      <c r="A8" s="198" t="s">
        <v>2596</v>
      </c>
      <c r="B8" s="199" t="s">
        <v>2597</v>
      </c>
      <c r="C8" s="200"/>
      <c r="D8" s="201"/>
      <c r="E8" s="196" t="str">
        <f t="shared" si="0"/>
        <v/>
      </c>
      <c r="F8" s="197" t="str">
        <f t="shared" si="1"/>
        <v>否</v>
      </c>
      <c r="G8" s="180" t="str">
        <f t="shared" si="2"/>
        <v>项</v>
      </c>
    </row>
    <row r="9" ht="38.1" hidden="1" customHeight="1" spans="1:7">
      <c r="A9" s="198" t="s">
        <v>2598</v>
      </c>
      <c r="B9" s="199" t="s">
        <v>2599</v>
      </c>
      <c r="C9" s="200"/>
      <c r="D9" s="201"/>
      <c r="E9" s="196" t="str">
        <f t="shared" si="0"/>
        <v/>
      </c>
      <c r="F9" s="197" t="str">
        <f t="shared" si="1"/>
        <v>否</v>
      </c>
      <c r="G9" s="180" t="str">
        <f t="shared" si="2"/>
        <v>项</v>
      </c>
    </row>
    <row r="10" ht="38.1" hidden="1" customHeight="1" spans="1:7">
      <c r="A10" s="198" t="s">
        <v>2600</v>
      </c>
      <c r="B10" s="199" t="s">
        <v>2601</v>
      </c>
      <c r="C10" s="200"/>
      <c r="D10" s="201"/>
      <c r="E10" s="196" t="str">
        <f t="shared" ref="E10:E73" si="3">IF(C10&lt;&gt;0,D10/C10-1,"")</f>
        <v/>
      </c>
      <c r="F10" s="197" t="str">
        <f t="shared" si="1"/>
        <v>否</v>
      </c>
      <c r="G10" s="180" t="str">
        <f t="shared" si="2"/>
        <v>项</v>
      </c>
    </row>
    <row r="11" ht="42" hidden="1" customHeight="1" spans="1:7">
      <c r="A11" s="198" t="s">
        <v>2602</v>
      </c>
      <c r="B11" s="199" t="s">
        <v>2603</v>
      </c>
      <c r="C11" s="200">
        <f>SUM(C12:C16)</f>
        <v>0</v>
      </c>
      <c r="D11" s="201">
        <f>SUM(D12:D16)</f>
        <v>0</v>
      </c>
      <c r="E11" s="196" t="str">
        <f t="shared" si="3"/>
        <v/>
      </c>
      <c r="F11" s="197" t="str">
        <f t="shared" si="1"/>
        <v>否</v>
      </c>
      <c r="G11" s="180" t="str">
        <f t="shared" si="2"/>
        <v>款</v>
      </c>
    </row>
    <row r="12" ht="38.1" hidden="1" customHeight="1" spans="1:7">
      <c r="A12" s="198" t="s">
        <v>2604</v>
      </c>
      <c r="B12" s="199" t="s">
        <v>2605</v>
      </c>
      <c r="C12" s="200"/>
      <c r="D12" s="201"/>
      <c r="E12" s="196" t="str">
        <f t="shared" si="3"/>
        <v/>
      </c>
      <c r="F12" s="197" t="str">
        <f t="shared" si="1"/>
        <v>否</v>
      </c>
      <c r="G12" s="180" t="str">
        <f t="shared" si="2"/>
        <v>项</v>
      </c>
    </row>
    <row r="13" ht="38.1" hidden="1" customHeight="1" spans="1:7">
      <c r="A13" s="198" t="s">
        <v>2606</v>
      </c>
      <c r="B13" s="199" t="s">
        <v>2607</v>
      </c>
      <c r="C13" s="200"/>
      <c r="D13" s="201"/>
      <c r="E13" s="196" t="str">
        <f t="shared" si="3"/>
        <v/>
      </c>
      <c r="F13" s="197" t="str">
        <f t="shared" si="1"/>
        <v>否</v>
      </c>
      <c r="G13" s="180" t="str">
        <f t="shared" si="2"/>
        <v>项</v>
      </c>
    </row>
    <row r="14" ht="38.1" hidden="1" customHeight="1" spans="1:7">
      <c r="A14" s="198" t="s">
        <v>2608</v>
      </c>
      <c r="B14" s="199" t="s">
        <v>2609</v>
      </c>
      <c r="C14" s="200"/>
      <c r="D14" s="201"/>
      <c r="E14" s="196" t="str">
        <f t="shared" si="3"/>
        <v/>
      </c>
      <c r="F14" s="197" t="str">
        <f t="shared" si="1"/>
        <v>否</v>
      </c>
      <c r="G14" s="180" t="str">
        <f t="shared" si="2"/>
        <v>项</v>
      </c>
    </row>
    <row r="15" ht="38.1" hidden="1" customHeight="1" spans="1:7">
      <c r="A15" s="198" t="s">
        <v>2610</v>
      </c>
      <c r="B15" s="199" t="s">
        <v>2611</v>
      </c>
      <c r="C15" s="200"/>
      <c r="D15" s="201"/>
      <c r="E15" s="196" t="str">
        <f t="shared" si="3"/>
        <v/>
      </c>
      <c r="F15" s="197" t="str">
        <f t="shared" si="1"/>
        <v>否</v>
      </c>
      <c r="G15" s="180" t="str">
        <f t="shared" si="2"/>
        <v>项</v>
      </c>
    </row>
    <row r="16" ht="38.1" hidden="1" customHeight="1" spans="1:7">
      <c r="A16" s="198" t="s">
        <v>2612</v>
      </c>
      <c r="B16" s="199" t="s">
        <v>2613</v>
      </c>
      <c r="C16" s="200"/>
      <c r="D16" s="201"/>
      <c r="E16" s="196" t="str">
        <f t="shared" si="3"/>
        <v/>
      </c>
      <c r="F16" s="197" t="str">
        <f t="shared" si="1"/>
        <v>否</v>
      </c>
      <c r="G16" s="180" t="str">
        <f t="shared" si="2"/>
        <v>项</v>
      </c>
    </row>
    <row r="17" ht="38.1" hidden="1" customHeight="1" spans="1:7">
      <c r="A17" s="198" t="s">
        <v>2614</v>
      </c>
      <c r="B17" s="199" t="s">
        <v>2615</v>
      </c>
      <c r="C17" s="200"/>
      <c r="D17" s="201"/>
      <c r="E17" s="196" t="str">
        <f t="shared" si="3"/>
        <v/>
      </c>
      <c r="F17" s="197" t="str">
        <f t="shared" si="1"/>
        <v>否</v>
      </c>
      <c r="G17" s="180" t="str">
        <f t="shared" si="2"/>
        <v>款</v>
      </c>
    </row>
    <row r="18" ht="38.1" hidden="1" customHeight="1" spans="1:7">
      <c r="A18" s="198" t="s">
        <v>2616</v>
      </c>
      <c r="B18" s="199" t="s">
        <v>2617</v>
      </c>
      <c r="C18" s="200"/>
      <c r="D18" s="201"/>
      <c r="E18" s="196" t="str">
        <f t="shared" si="3"/>
        <v/>
      </c>
      <c r="F18" s="197" t="str">
        <f t="shared" si="1"/>
        <v>否</v>
      </c>
      <c r="G18" s="180" t="str">
        <f t="shared" si="2"/>
        <v>项</v>
      </c>
    </row>
    <row r="19" ht="38.1" hidden="1" customHeight="1" spans="1:7">
      <c r="A19" s="198" t="s">
        <v>2618</v>
      </c>
      <c r="B19" s="199" t="s">
        <v>2619</v>
      </c>
      <c r="C19" s="202"/>
      <c r="D19" s="203"/>
      <c r="E19" s="196" t="str">
        <f t="shared" si="3"/>
        <v/>
      </c>
      <c r="F19" s="197" t="str">
        <f t="shared" si="1"/>
        <v>否</v>
      </c>
      <c r="G19" s="180" t="str">
        <f t="shared" si="2"/>
        <v>项</v>
      </c>
    </row>
    <row r="20" ht="42" hidden="1" customHeight="1" spans="1:7">
      <c r="A20" s="192" t="s">
        <v>189</v>
      </c>
      <c r="B20" s="193" t="s">
        <v>2620</v>
      </c>
      <c r="C20" s="194">
        <f>SUM(C21,C25,C29)</f>
        <v>0</v>
      </c>
      <c r="D20" s="195">
        <f>SUM(D21,D25,D29)</f>
        <v>0</v>
      </c>
      <c r="E20" s="196" t="str">
        <f t="shared" si="3"/>
        <v/>
      </c>
      <c r="F20" s="197" t="str">
        <f t="shared" si="1"/>
        <v>是</v>
      </c>
      <c r="G20" s="180" t="str">
        <f t="shared" si="2"/>
        <v>类</v>
      </c>
    </row>
    <row r="21" ht="42" hidden="1" customHeight="1" spans="1:7">
      <c r="A21" s="198" t="s">
        <v>2621</v>
      </c>
      <c r="B21" s="204" t="s">
        <v>2622</v>
      </c>
      <c r="C21" s="205">
        <f>SUM(C22:C24)</f>
        <v>0</v>
      </c>
      <c r="D21" s="206">
        <f>SUM(D22:D24)</f>
        <v>0</v>
      </c>
      <c r="E21" s="196" t="str">
        <f t="shared" si="3"/>
        <v/>
      </c>
      <c r="F21" s="197" t="str">
        <f t="shared" si="1"/>
        <v>否</v>
      </c>
      <c r="G21" s="180" t="str">
        <f t="shared" si="2"/>
        <v>款</v>
      </c>
    </row>
    <row r="22" ht="38.1" hidden="1" customHeight="1" spans="1:7">
      <c r="A22" s="198" t="s">
        <v>2623</v>
      </c>
      <c r="B22" s="204" t="s">
        <v>2624</v>
      </c>
      <c r="C22" s="207"/>
      <c r="D22" s="208"/>
      <c r="E22" s="196" t="str">
        <f>IF(C22&lt;&gt;0,D126/C22-1,"")</f>
        <v/>
      </c>
      <c r="F22" s="197" t="str">
        <f t="shared" si="1"/>
        <v>否</v>
      </c>
      <c r="G22" s="180" t="str">
        <f t="shared" si="2"/>
        <v>项</v>
      </c>
    </row>
    <row r="23" ht="38.1" hidden="1" customHeight="1" spans="1:7">
      <c r="A23" s="198" t="s">
        <v>2625</v>
      </c>
      <c r="B23" s="204" t="s">
        <v>2626</v>
      </c>
      <c r="C23" s="207"/>
      <c r="D23" s="208"/>
      <c r="E23" s="196" t="str">
        <f>IF(C23&lt;&gt;0,D127/C23-1,"")</f>
        <v/>
      </c>
      <c r="F23" s="197" t="str">
        <f t="shared" si="1"/>
        <v>否</v>
      </c>
      <c r="G23" s="180" t="str">
        <f t="shared" si="2"/>
        <v>项</v>
      </c>
    </row>
    <row r="24" ht="38.1" hidden="1" customHeight="1" spans="1:7">
      <c r="A24" s="198" t="s">
        <v>2627</v>
      </c>
      <c r="B24" s="199" t="s">
        <v>2628</v>
      </c>
      <c r="C24" s="200"/>
      <c r="D24" s="201"/>
      <c r="E24" s="196" t="str">
        <f t="shared" si="3"/>
        <v/>
      </c>
      <c r="F24" s="197" t="str">
        <f t="shared" si="1"/>
        <v>否</v>
      </c>
      <c r="G24" s="180" t="str">
        <f t="shared" si="2"/>
        <v>项</v>
      </c>
    </row>
    <row r="25" ht="42" hidden="1" customHeight="1" spans="1:7">
      <c r="A25" s="198" t="s">
        <v>2629</v>
      </c>
      <c r="B25" s="199" t="s">
        <v>2630</v>
      </c>
      <c r="C25" s="200">
        <f>SUM(C26:C28)</f>
        <v>0</v>
      </c>
      <c r="D25" s="201">
        <f>SUM(D26:D28)</f>
        <v>0</v>
      </c>
      <c r="E25" s="196" t="str">
        <f t="shared" si="3"/>
        <v/>
      </c>
      <c r="F25" s="197" t="str">
        <f t="shared" si="1"/>
        <v>否</v>
      </c>
      <c r="G25" s="180" t="str">
        <f t="shared" si="2"/>
        <v>款</v>
      </c>
    </row>
    <row r="26" ht="38.1" hidden="1" customHeight="1" spans="1:7">
      <c r="A26" s="198" t="s">
        <v>2631</v>
      </c>
      <c r="B26" s="199" t="s">
        <v>2624</v>
      </c>
      <c r="C26" s="200"/>
      <c r="D26" s="201"/>
      <c r="E26" s="196" t="str">
        <f t="shared" si="3"/>
        <v/>
      </c>
      <c r="F26" s="197" t="str">
        <f t="shared" si="1"/>
        <v>否</v>
      </c>
      <c r="G26" s="180" t="str">
        <f t="shared" si="2"/>
        <v>项</v>
      </c>
    </row>
    <row r="27" ht="38.1" hidden="1" customHeight="1" spans="1:7">
      <c r="A27" s="198" t="s">
        <v>2632</v>
      </c>
      <c r="B27" s="199" t="s">
        <v>2626</v>
      </c>
      <c r="C27" s="200"/>
      <c r="D27" s="201"/>
      <c r="E27" s="196" t="str">
        <f t="shared" si="3"/>
        <v/>
      </c>
      <c r="F27" s="197" t="str">
        <f t="shared" si="1"/>
        <v>否</v>
      </c>
      <c r="G27" s="180" t="str">
        <f t="shared" si="2"/>
        <v>项</v>
      </c>
    </row>
    <row r="28" ht="38.1" hidden="1" customHeight="1" spans="1:7">
      <c r="A28" s="198" t="s">
        <v>2633</v>
      </c>
      <c r="B28" s="199" t="s">
        <v>2634</v>
      </c>
      <c r="C28" s="200"/>
      <c r="D28" s="201"/>
      <c r="E28" s="196" t="str">
        <f t="shared" si="3"/>
        <v/>
      </c>
      <c r="F28" s="197" t="str">
        <f t="shared" si="1"/>
        <v>否</v>
      </c>
      <c r="G28" s="180" t="str">
        <f t="shared" si="2"/>
        <v>项</v>
      </c>
    </row>
    <row r="29" s="179" customFormat="1" ht="38.1" hidden="1" customHeight="1" spans="1:7">
      <c r="A29" s="198" t="s">
        <v>2635</v>
      </c>
      <c r="B29" s="199" t="s">
        <v>2636</v>
      </c>
      <c r="C29" s="200">
        <f>SUM(C30:C31)</f>
        <v>0</v>
      </c>
      <c r="D29" s="201">
        <f>SUM(D30:D31)</f>
        <v>0</v>
      </c>
      <c r="E29" s="196" t="str">
        <f t="shared" si="3"/>
        <v/>
      </c>
      <c r="F29" s="197" t="str">
        <f t="shared" si="1"/>
        <v>否</v>
      </c>
      <c r="G29" s="180" t="str">
        <f t="shared" si="2"/>
        <v>款</v>
      </c>
    </row>
    <row r="30" ht="38.1" hidden="1" customHeight="1" spans="1:7">
      <c r="A30" s="198" t="s">
        <v>2637</v>
      </c>
      <c r="B30" s="199" t="s">
        <v>2626</v>
      </c>
      <c r="C30" s="200"/>
      <c r="D30" s="201"/>
      <c r="E30" s="196" t="str">
        <f t="shared" si="3"/>
        <v/>
      </c>
      <c r="F30" s="197" t="str">
        <f t="shared" si="1"/>
        <v>否</v>
      </c>
      <c r="G30" s="180" t="str">
        <f t="shared" si="2"/>
        <v>项</v>
      </c>
    </row>
    <row r="31" ht="38.1" hidden="1" customHeight="1" spans="1:7">
      <c r="A31" s="198" t="s">
        <v>2638</v>
      </c>
      <c r="B31" s="199" t="s">
        <v>2639</v>
      </c>
      <c r="C31" s="200"/>
      <c r="D31" s="201"/>
      <c r="E31" s="196" t="str">
        <f t="shared" si="3"/>
        <v/>
      </c>
      <c r="F31" s="197" t="str">
        <f t="shared" si="1"/>
        <v>否</v>
      </c>
      <c r="G31" s="180" t="str">
        <f t="shared" si="2"/>
        <v>项</v>
      </c>
    </row>
    <row r="32" ht="42" hidden="1" customHeight="1" spans="1:7">
      <c r="A32" s="192" t="s">
        <v>193</v>
      </c>
      <c r="B32" s="193" t="s">
        <v>2640</v>
      </c>
      <c r="C32" s="194">
        <f>SUM(C33,C38)</f>
        <v>0</v>
      </c>
      <c r="D32" s="195">
        <f>SUM(D33,D38)</f>
        <v>0</v>
      </c>
      <c r="E32" s="196" t="str">
        <f t="shared" si="3"/>
        <v/>
      </c>
      <c r="F32" s="197" t="str">
        <f t="shared" si="1"/>
        <v>是</v>
      </c>
      <c r="G32" s="180" t="str">
        <f t="shared" si="2"/>
        <v>类</v>
      </c>
    </row>
    <row r="33" ht="42" hidden="1" customHeight="1" spans="1:7">
      <c r="A33" s="198" t="s">
        <v>2641</v>
      </c>
      <c r="B33" s="199" t="s">
        <v>2642</v>
      </c>
      <c r="C33" s="200">
        <f>SUM(C34:C37)</f>
        <v>0</v>
      </c>
      <c r="D33" s="201">
        <f>SUM(D34:D37)</f>
        <v>0</v>
      </c>
      <c r="E33" s="196" t="str">
        <f t="shared" si="3"/>
        <v/>
      </c>
      <c r="F33" s="197" t="str">
        <f t="shared" si="1"/>
        <v>否</v>
      </c>
      <c r="G33" s="180" t="str">
        <f t="shared" si="2"/>
        <v>款</v>
      </c>
    </row>
    <row r="34" ht="38.1" hidden="1" customHeight="1" spans="1:7">
      <c r="A34" s="209">
        <v>2116001</v>
      </c>
      <c r="B34" s="199" t="s">
        <v>2643</v>
      </c>
      <c r="C34" s="200"/>
      <c r="D34" s="201"/>
      <c r="E34" s="196" t="str">
        <f t="shared" si="3"/>
        <v/>
      </c>
      <c r="F34" s="197" t="str">
        <f t="shared" si="1"/>
        <v>否</v>
      </c>
      <c r="G34" s="180" t="str">
        <f t="shared" si="2"/>
        <v>项</v>
      </c>
    </row>
    <row r="35" ht="38.1" hidden="1" customHeight="1" spans="1:7">
      <c r="A35" s="209">
        <v>2116002</v>
      </c>
      <c r="B35" s="199" t="s">
        <v>2644</v>
      </c>
      <c r="C35" s="200"/>
      <c r="D35" s="201"/>
      <c r="E35" s="196" t="str">
        <f t="shared" si="3"/>
        <v/>
      </c>
      <c r="F35" s="197" t="str">
        <f t="shared" si="1"/>
        <v>否</v>
      </c>
      <c r="G35" s="180" t="str">
        <f t="shared" si="2"/>
        <v>项</v>
      </c>
    </row>
    <row r="36" ht="38.1" hidden="1" customHeight="1" spans="1:7">
      <c r="A36" s="209">
        <v>2116003</v>
      </c>
      <c r="B36" s="199" t="s">
        <v>2645</v>
      </c>
      <c r="C36" s="200"/>
      <c r="D36" s="201"/>
      <c r="E36" s="196" t="str">
        <f t="shared" si="3"/>
        <v/>
      </c>
      <c r="F36" s="197" t="str">
        <f t="shared" si="1"/>
        <v>否</v>
      </c>
      <c r="G36" s="180" t="str">
        <f t="shared" si="2"/>
        <v>项</v>
      </c>
    </row>
    <row r="37" s="179" customFormat="1" ht="38.1" hidden="1" customHeight="1" spans="1:7">
      <c r="A37" s="209">
        <v>2116099</v>
      </c>
      <c r="B37" s="199" t="s">
        <v>2646</v>
      </c>
      <c r="C37" s="200"/>
      <c r="D37" s="201"/>
      <c r="E37" s="196" t="str">
        <f t="shared" si="3"/>
        <v/>
      </c>
      <c r="F37" s="197" t="str">
        <f t="shared" si="1"/>
        <v>否</v>
      </c>
      <c r="G37" s="180" t="str">
        <f t="shared" si="2"/>
        <v>项</v>
      </c>
    </row>
    <row r="38" ht="38.1" hidden="1" customHeight="1" spans="1:7">
      <c r="A38" s="209">
        <v>21161</v>
      </c>
      <c r="B38" s="199" t="s">
        <v>2647</v>
      </c>
      <c r="C38" s="200">
        <f>SUM(C39:C42)</f>
        <v>0</v>
      </c>
      <c r="D38" s="201">
        <f>SUM(D39:D42)</f>
        <v>0</v>
      </c>
      <c r="E38" s="196" t="str">
        <f t="shared" si="3"/>
        <v/>
      </c>
      <c r="F38" s="197" t="str">
        <f t="shared" si="1"/>
        <v>否</v>
      </c>
      <c r="G38" s="180" t="str">
        <f t="shared" si="2"/>
        <v>款</v>
      </c>
    </row>
    <row r="39" ht="38.1" hidden="1" customHeight="1" spans="1:7">
      <c r="A39" s="209">
        <v>2116101</v>
      </c>
      <c r="B39" s="199" t="s">
        <v>2648</v>
      </c>
      <c r="C39" s="200"/>
      <c r="D39" s="201"/>
      <c r="E39" s="196" t="str">
        <f t="shared" si="3"/>
        <v/>
      </c>
      <c r="F39" s="197" t="str">
        <f t="shared" si="1"/>
        <v>否</v>
      </c>
      <c r="G39" s="180" t="str">
        <f t="shared" si="2"/>
        <v>项</v>
      </c>
    </row>
    <row r="40" ht="38.1" hidden="1" customHeight="1" spans="1:7">
      <c r="A40" s="209">
        <v>2116102</v>
      </c>
      <c r="B40" s="199" t="s">
        <v>2649</v>
      </c>
      <c r="C40" s="200"/>
      <c r="D40" s="201"/>
      <c r="E40" s="196" t="str">
        <f t="shared" si="3"/>
        <v/>
      </c>
      <c r="F40" s="197" t="str">
        <f t="shared" si="1"/>
        <v>否</v>
      </c>
      <c r="G40" s="180" t="str">
        <f t="shared" si="2"/>
        <v>项</v>
      </c>
    </row>
    <row r="41" ht="38.1" hidden="1" customHeight="1" spans="1:7">
      <c r="A41" s="209">
        <v>2116103</v>
      </c>
      <c r="B41" s="199" t="s">
        <v>2650</v>
      </c>
      <c r="C41" s="200"/>
      <c r="D41" s="201"/>
      <c r="E41" s="196" t="str">
        <f t="shared" si="3"/>
        <v/>
      </c>
      <c r="F41" s="197" t="str">
        <f t="shared" si="1"/>
        <v>否</v>
      </c>
      <c r="G41" s="180" t="str">
        <f t="shared" si="2"/>
        <v>项</v>
      </c>
    </row>
    <row r="42" ht="38.1" hidden="1" customHeight="1" spans="1:7">
      <c r="A42" s="209">
        <v>2116104</v>
      </c>
      <c r="B42" s="199" t="s">
        <v>2651</v>
      </c>
      <c r="C42" s="200"/>
      <c r="D42" s="201"/>
      <c r="E42" s="196" t="str">
        <f t="shared" si="3"/>
        <v/>
      </c>
      <c r="F42" s="197" t="str">
        <f t="shared" si="1"/>
        <v>否</v>
      </c>
      <c r="G42" s="180" t="str">
        <f t="shared" si="2"/>
        <v>项</v>
      </c>
    </row>
    <row r="43" ht="42" customHeight="1" spans="1:7">
      <c r="A43" s="192" t="s">
        <v>195</v>
      </c>
      <c r="B43" s="193" t="s">
        <v>2652</v>
      </c>
      <c r="C43" s="194">
        <f>SUM(C44,C60,C64,C65,C71,C75,C79,C83,C89,C92)</f>
        <v>7152</v>
      </c>
      <c r="D43" s="195">
        <f>SUM(D44,D60,D64,D65,D71,D75,D79,D83,D89,D92)</f>
        <v>25583</v>
      </c>
      <c r="E43" s="196">
        <f t="shared" si="3"/>
        <v>2.577</v>
      </c>
      <c r="F43" s="197" t="str">
        <f t="shared" si="1"/>
        <v>是</v>
      </c>
      <c r="G43" s="180" t="str">
        <f t="shared" si="2"/>
        <v>类</v>
      </c>
    </row>
    <row r="44" ht="42" customHeight="1" spans="1:8">
      <c r="A44" s="198" t="s">
        <v>2653</v>
      </c>
      <c r="B44" s="199" t="s">
        <v>2654</v>
      </c>
      <c r="C44" s="200">
        <f>SUM(C45:C59)</f>
        <v>6892</v>
      </c>
      <c r="D44" s="200">
        <f>SUM(D45:D59)</f>
        <v>25083</v>
      </c>
      <c r="E44" s="196">
        <f t="shared" si="3"/>
        <v>2.639</v>
      </c>
      <c r="F44" s="197" t="str">
        <f t="shared" si="1"/>
        <v>是</v>
      </c>
      <c r="G44" s="180" t="str">
        <f t="shared" si="2"/>
        <v>款</v>
      </c>
      <c r="H44" s="210"/>
    </row>
    <row r="45" ht="38.1" hidden="1" customHeight="1" spans="1:7">
      <c r="A45" s="198" t="s">
        <v>2655</v>
      </c>
      <c r="B45" s="199" t="s">
        <v>2656</v>
      </c>
      <c r="C45" s="200"/>
      <c r="D45" s="201"/>
      <c r="E45" s="196" t="str">
        <f t="shared" si="3"/>
        <v/>
      </c>
      <c r="F45" s="197" t="str">
        <f t="shared" si="1"/>
        <v>否</v>
      </c>
      <c r="G45" s="180" t="str">
        <f t="shared" si="2"/>
        <v>项</v>
      </c>
    </row>
    <row r="46" ht="38.1" hidden="1" customHeight="1" spans="1:7">
      <c r="A46" s="198" t="s">
        <v>2657</v>
      </c>
      <c r="B46" s="199" t="s">
        <v>2658</v>
      </c>
      <c r="C46" s="200"/>
      <c r="D46" s="201"/>
      <c r="E46" s="196" t="str">
        <f t="shared" si="3"/>
        <v/>
      </c>
      <c r="F46" s="197" t="str">
        <f t="shared" si="1"/>
        <v>否</v>
      </c>
      <c r="G46" s="180" t="str">
        <f t="shared" si="2"/>
        <v>项</v>
      </c>
    </row>
    <row r="47" ht="38.1" hidden="1" customHeight="1" spans="1:7">
      <c r="A47" s="198" t="s">
        <v>2659</v>
      </c>
      <c r="B47" s="199" t="s">
        <v>2660</v>
      </c>
      <c r="C47" s="200"/>
      <c r="D47" s="201"/>
      <c r="E47" s="196" t="str">
        <f t="shared" si="3"/>
        <v/>
      </c>
      <c r="F47" s="197" t="str">
        <f t="shared" si="1"/>
        <v>否</v>
      </c>
      <c r="G47" s="180" t="str">
        <f t="shared" si="2"/>
        <v>项</v>
      </c>
    </row>
    <row r="48" ht="38.1" hidden="1" customHeight="1" spans="1:7">
      <c r="A48" s="198" t="s">
        <v>2661</v>
      </c>
      <c r="B48" s="199" t="s">
        <v>2662</v>
      </c>
      <c r="C48" s="200"/>
      <c r="D48" s="201"/>
      <c r="E48" s="196" t="str">
        <f t="shared" si="3"/>
        <v/>
      </c>
      <c r="F48" s="197" t="str">
        <f t="shared" si="1"/>
        <v>否</v>
      </c>
      <c r="G48" s="180" t="str">
        <f t="shared" si="2"/>
        <v>项</v>
      </c>
    </row>
    <row r="49" ht="38.1" hidden="1" customHeight="1" spans="1:7">
      <c r="A49" s="198" t="s">
        <v>2663</v>
      </c>
      <c r="B49" s="199" t="s">
        <v>2664</v>
      </c>
      <c r="C49" s="200"/>
      <c r="D49" s="201"/>
      <c r="E49" s="196" t="str">
        <f t="shared" si="3"/>
        <v/>
      </c>
      <c r="F49" s="197" t="str">
        <f t="shared" si="1"/>
        <v>否</v>
      </c>
      <c r="G49" s="180" t="str">
        <f t="shared" si="2"/>
        <v>项</v>
      </c>
    </row>
    <row r="50" ht="38.1" hidden="1" customHeight="1" spans="1:7">
      <c r="A50" s="198" t="s">
        <v>2665</v>
      </c>
      <c r="B50" s="199" t="s">
        <v>2666</v>
      </c>
      <c r="C50" s="200"/>
      <c r="D50" s="201"/>
      <c r="E50" s="196" t="str">
        <f t="shared" si="3"/>
        <v/>
      </c>
      <c r="F50" s="197" t="str">
        <f t="shared" si="1"/>
        <v>否</v>
      </c>
      <c r="G50" s="180" t="str">
        <f t="shared" si="2"/>
        <v>项</v>
      </c>
    </row>
    <row r="51" ht="38.1" hidden="1" customHeight="1" spans="1:7">
      <c r="A51" s="198" t="s">
        <v>2667</v>
      </c>
      <c r="B51" s="199" t="s">
        <v>2668</v>
      </c>
      <c r="C51" s="200"/>
      <c r="D51" s="201"/>
      <c r="E51" s="196" t="str">
        <f t="shared" si="3"/>
        <v/>
      </c>
      <c r="F51" s="197" t="str">
        <f t="shared" si="1"/>
        <v>否</v>
      </c>
      <c r="G51" s="180" t="str">
        <f t="shared" si="2"/>
        <v>项</v>
      </c>
    </row>
    <row r="52" ht="38.1" hidden="1" customHeight="1" spans="1:7">
      <c r="A52" s="198" t="s">
        <v>2669</v>
      </c>
      <c r="B52" s="199" t="s">
        <v>2670</v>
      </c>
      <c r="C52" s="200"/>
      <c r="D52" s="201"/>
      <c r="E52" s="196" t="str">
        <f t="shared" si="3"/>
        <v/>
      </c>
      <c r="F52" s="197" t="str">
        <f t="shared" si="1"/>
        <v>否</v>
      </c>
      <c r="G52" s="180" t="str">
        <f t="shared" si="2"/>
        <v>项</v>
      </c>
    </row>
    <row r="53" ht="38.1" hidden="1" customHeight="1" spans="1:7">
      <c r="A53" s="198" t="s">
        <v>2671</v>
      </c>
      <c r="B53" s="199" t="s">
        <v>2672</v>
      </c>
      <c r="C53" s="200"/>
      <c r="D53" s="201"/>
      <c r="E53" s="196" t="str">
        <f t="shared" si="3"/>
        <v/>
      </c>
      <c r="F53" s="197" t="str">
        <f t="shared" si="1"/>
        <v>否</v>
      </c>
      <c r="G53" s="180" t="str">
        <f t="shared" si="2"/>
        <v>项</v>
      </c>
    </row>
    <row r="54" ht="38.1" hidden="1" customHeight="1" spans="1:7">
      <c r="A54" s="198" t="s">
        <v>2673</v>
      </c>
      <c r="B54" s="199" t="s">
        <v>2674</v>
      </c>
      <c r="C54" s="200"/>
      <c r="D54" s="201"/>
      <c r="E54" s="196" t="str">
        <f t="shared" si="3"/>
        <v/>
      </c>
      <c r="F54" s="197" t="str">
        <f t="shared" si="1"/>
        <v>否</v>
      </c>
      <c r="G54" s="180" t="str">
        <f t="shared" si="2"/>
        <v>项</v>
      </c>
    </row>
    <row r="55" ht="38.1" hidden="1" customHeight="1" spans="1:7">
      <c r="A55" s="198" t="s">
        <v>2675</v>
      </c>
      <c r="B55" s="199" t="s">
        <v>2676</v>
      </c>
      <c r="C55" s="200"/>
      <c r="D55" s="201"/>
      <c r="E55" s="196" t="str">
        <f t="shared" si="3"/>
        <v/>
      </c>
      <c r="F55" s="197" t="str">
        <f t="shared" si="1"/>
        <v>否</v>
      </c>
      <c r="G55" s="180" t="str">
        <f t="shared" si="2"/>
        <v>项</v>
      </c>
    </row>
    <row r="56" ht="38.1" customHeight="1" spans="1:8">
      <c r="A56" s="198" t="s">
        <v>2677</v>
      </c>
      <c r="B56" s="204" t="s">
        <v>2678</v>
      </c>
      <c r="C56" s="211">
        <v>962</v>
      </c>
      <c r="D56" s="212">
        <v>111</v>
      </c>
      <c r="E56" s="196">
        <f t="shared" si="3"/>
        <v>-0.885</v>
      </c>
      <c r="F56" s="197" t="str">
        <f t="shared" si="1"/>
        <v>是</v>
      </c>
      <c r="G56" s="180" t="str">
        <f t="shared" si="2"/>
        <v>项</v>
      </c>
      <c r="H56" s="213"/>
    </row>
    <row r="57" ht="38.1" hidden="1" customHeight="1" spans="1:7">
      <c r="A57" s="198" t="s">
        <v>2679</v>
      </c>
      <c r="B57" s="204" t="s">
        <v>2680</v>
      </c>
      <c r="C57" s="214"/>
      <c r="D57" s="214"/>
      <c r="E57" s="215" t="str">
        <f t="shared" si="3"/>
        <v/>
      </c>
      <c r="F57" s="197" t="str">
        <f t="shared" si="1"/>
        <v>否</v>
      </c>
      <c r="G57" s="180" t="str">
        <f t="shared" si="2"/>
        <v>项</v>
      </c>
    </row>
    <row r="58" ht="38.1" hidden="1" customHeight="1" spans="1:7">
      <c r="A58" s="198" t="s">
        <v>2681</v>
      </c>
      <c r="B58" s="204" t="s">
        <v>2682</v>
      </c>
      <c r="C58" s="216"/>
      <c r="D58" s="216"/>
      <c r="E58" s="217" t="str">
        <f t="shared" si="3"/>
        <v/>
      </c>
      <c r="F58" s="197" t="str">
        <f t="shared" si="1"/>
        <v>否</v>
      </c>
      <c r="G58" s="180" t="str">
        <f t="shared" si="2"/>
        <v>项</v>
      </c>
    </row>
    <row r="59" ht="38.1" customHeight="1" spans="1:8">
      <c r="A59" s="198" t="s">
        <v>2683</v>
      </c>
      <c r="B59" s="199" t="s">
        <v>2684</v>
      </c>
      <c r="C59" s="211">
        <v>5930</v>
      </c>
      <c r="D59" s="212">
        <v>24972</v>
      </c>
      <c r="E59" s="196">
        <f t="shared" si="3"/>
        <v>3.211</v>
      </c>
      <c r="F59" s="197" t="str">
        <f t="shared" si="1"/>
        <v>是</v>
      </c>
      <c r="G59" s="180" t="str">
        <f t="shared" si="2"/>
        <v>项</v>
      </c>
      <c r="H59" s="218"/>
    </row>
    <row r="60" ht="42" hidden="1" customHeight="1" spans="1:7">
      <c r="A60" s="198" t="s">
        <v>2685</v>
      </c>
      <c r="B60" s="199" t="s">
        <v>2686</v>
      </c>
      <c r="C60" s="200">
        <f>SUM(C61:C63)</f>
        <v>0</v>
      </c>
      <c r="D60" s="201">
        <f>SUM(D61:D63)</f>
        <v>0</v>
      </c>
      <c r="E60" s="196" t="str">
        <f t="shared" si="3"/>
        <v/>
      </c>
      <c r="F60" s="197" t="str">
        <f t="shared" si="1"/>
        <v>否</v>
      </c>
      <c r="G60" s="180" t="str">
        <f t="shared" si="2"/>
        <v>款</v>
      </c>
    </row>
    <row r="61" ht="38.1" hidden="1" customHeight="1" spans="1:7">
      <c r="A61" s="198" t="s">
        <v>2687</v>
      </c>
      <c r="B61" s="199" t="s">
        <v>2656</v>
      </c>
      <c r="C61" s="200"/>
      <c r="D61" s="201"/>
      <c r="E61" s="196" t="str">
        <f t="shared" si="3"/>
        <v/>
      </c>
      <c r="F61" s="197" t="str">
        <f t="shared" si="1"/>
        <v>否</v>
      </c>
      <c r="G61" s="180" t="str">
        <f t="shared" si="2"/>
        <v>项</v>
      </c>
    </row>
    <row r="62" ht="38.1" hidden="1" customHeight="1" spans="1:7">
      <c r="A62" s="198" t="s">
        <v>2688</v>
      </c>
      <c r="B62" s="199" t="s">
        <v>2658</v>
      </c>
      <c r="C62" s="200"/>
      <c r="D62" s="201"/>
      <c r="E62" s="196" t="str">
        <f t="shared" si="3"/>
        <v/>
      </c>
      <c r="F62" s="197" t="str">
        <f t="shared" si="1"/>
        <v>否</v>
      </c>
      <c r="G62" s="180" t="str">
        <f t="shared" si="2"/>
        <v>项</v>
      </c>
    </row>
    <row r="63" ht="38.1" hidden="1" customHeight="1" spans="1:7">
      <c r="A63" s="198" t="s">
        <v>2689</v>
      </c>
      <c r="B63" s="199" t="s">
        <v>2690</v>
      </c>
      <c r="C63" s="200"/>
      <c r="D63" s="201"/>
      <c r="E63" s="196" t="str">
        <f t="shared" si="3"/>
        <v/>
      </c>
      <c r="F63" s="197" t="str">
        <f t="shared" si="1"/>
        <v>否</v>
      </c>
      <c r="G63" s="180" t="str">
        <f t="shared" si="2"/>
        <v>项</v>
      </c>
    </row>
    <row r="64" ht="42" hidden="1" customHeight="1" spans="1:7">
      <c r="A64" s="198" t="s">
        <v>2691</v>
      </c>
      <c r="B64" s="199" t="s">
        <v>2692</v>
      </c>
      <c r="C64" s="200"/>
      <c r="D64" s="201"/>
      <c r="E64" s="196" t="str">
        <f t="shared" si="3"/>
        <v/>
      </c>
      <c r="F64" s="197" t="str">
        <f t="shared" si="1"/>
        <v>否</v>
      </c>
      <c r="G64" s="180" t="str">
        <f t="shared" si="2"/>
        <v>款</v>
      </c>
    </row>
    <row r="65" ht="42" hidden="1" customHeight="1" spans="1:7">
      <c r="A65" s="198" t="s">
        <v>2693</v>
      </c>
      <c r="B65" s="199" t="s">
        <v>2694</v>
      </c>
      <c r="C65" s="200">
        <f>SUM(C66:C70)</f>
        <v>0</v>
      </c>
      <c r="D65" s="201">
        <f>SUM(D66:D70)</f>
        <v>0</v>
      </c>
      <c r="E65" s="196" t="str">
        <f t="shared" si="3"/>
        <v/>
      </c>
      <c r="F65" s="197" t="str">
        <f t="shared" si="1"/>
        <v>否</v>
      </c>
      <c r="G65" s="180" t="str">
        <f t="shared" si="2"/>
        <v>款</v>
      </c>
    </row>
    <row r="66" ht="38.1" hidden="1" customHeight="1" spans="1:7">
      <c r="A66" s="198" t="s">
        <v>2695</v>
      </c>
      <c r="B66" s="199" t="s">
        <v>2696</v>
      </c>
      <c r="C66" s="200"/>
      <c r="D66" s="201"/>
      <c r="E66" s="196" t="str">
        <f t="shared" si="3"/>
        <v/>
      </c>
      <c r="F66" s="197" t="str">
        <f t="shared" si="1"/>
        <v>否</v>
      </c>
      <c r="G66" s="180" t="str">
        <f t="shared" si="2"/>
        <v>项</v>
      </c>
    </row>
    <row r="67" ht="38.1" hidden="1" customHeight="1" spans="1:7">
      <c r="A67" s="198" t="s">
        <v>2697</v>
      </c>
      <c r="B67" s="199" t="s">
        <v>2698</v>
      </c>
      <c r="C67" s="200"/>
      <c r="D67" s="201"/>
      <c r="E67" s="196" t="str">
        <f t="shared" si="3"/>
        <v/>
      </c>
      <c r="F67" s="197" t="str">
        <f t="shared" si="1"/>
        <v>否</v>
      </c>
      <c r="G67" s="180" t="str">
        <f t="shared" si="2"/>
        <v>项</v>
      </c>
    </row>
    <row r="68" ht="38.1" hidden="1" customHeight="1" spans="1:7">
      <c r="A68" s="198" t="s">
        <v>2699</v>
      </c>
      <c r="B68" s="199" t="s">
        <v>2700</v>
      </c>
      <c r="C68" s="200"/>
      <c r="D68" s="201"/>
      <c r="E68" s="196" t="str">
        <f t="shared" si="3"/>
        <v/>
      </c>
      <c r="F68" s="197" t="str">
        <f t="shared" ref="F68:F131" si="4">IF(LEN(A68)=3,"是",IF(B68&lt;&gt;"",IF(SUM(C68:D68)&lt;&gt;0,"是","否"),"是"))</f>
        <v>否</v>
      </c>
      <c r="G68" s="180" t="str">
        <f t="shared" ref="G68:G131" si="5">IF(LEN(A68)=3,"类",IF(LEN(A68)=5,"款","项"))</f>
        <v>项</v>
      </c>
    </row>
    <row r="69" ht="38.1" hidden="1" customHeight="1" spans="1:7">
      <c r="A69" s="198" t="s">
        <v>2701</v>
      </c>
      <c r="B69" s="199" t="s">
        <v>2702</v>
      </c>
      <c r="C69" s="200"/>
      <c r="D69" s="201"/>
      <c r="E69" s="196" t="str">
        <f t="shared" si="3"/>
        <v/>
      </c>
      <c r="F69" s="197" t="str">
        <f t="shared" si="4"/>
        <v>否</v>
      </c>
      <c r="G69" s="180" t="str">
        <f t="shared" si="5"/>
        <v>项</v>
      </c>
    </row>
    <row r="70" ht="38.1" hidden="1" customHeight="1" spans="1:7">
      <c r="A70" s="198" t="s">
        <v>2703</v>
      </c>
      <c r="B70" s="199" t="s">
        <v>2704</v>
      </c>
      <c r="C70" s="200"/>
      <c r="D70" s="201"/>
      <c r="E70" s="196" t="str">
        <f t="shared" si="3"/>
        <v/>
      </c>
      <c r="F70" s="197" t="str">
        <f t="shared" si="4"/>
        <v>否</v>
      </c>
      <c r="G70" s="180" t="str">
        <f t="shared" si="5"/>
        <v>项</v>
      </c>
    </row>
    <row r="71" ht="42" customHeight="1" spans="1:7">
      <c r="A71" s="198" t="s">
        <v>2705</v>
      </c>
      <c r="B71" s="199" t="s">
        <v>2706</v>
      </c>
      <c r="C71" s="200">
        <f>SUM(C72:C74)</f>
        <v>260</v>
      </c>
      <c r="D71" s="201">
        <f>SUM(D72:D74)</f>
        <v>500</v>
      </c>
      <c r="E71" s="196">
        <f t="shared" si="3"/>
        <v>0.923</v>
      </c>
      <c r="F71" s="197" t="str">
        <f t="shared" si="4"/>
        <v>是</v>
      </c>
      <c r="G71" s="180" t="str">
        <f t="shared" si="5"/>
        <v>款</v>
      </c>
    </row>
    <row r="72" ht="38.1" hidden="1" customHeight="1" spans="1:7">
      <c r="A72" s="198" t="s">
        <v>2707</v>
      </c>
      <c r="B72" s="199" t="s">
        <v>2708</v>
      </c>
      <c r="C72" s="200"/>
      <c r="D72" s="201"/>
      <c r="E72" s="196" t="str">
        <f t="shared" si="3"/>
        <v/>
      </c>
      <c r="F72" s="197" t="str">
        <f t="shared" si="4"/>
        <v>否</v>
      </c>
      <c r="G72" s="180" t="str">
        <f t="shared" si="5"/>
        <v>项</v>
      </c>
    </row>
    <row r="73" ht="38.1" hidden="1" customHeight="1" spans="1:7">
      <c r="A73" s="198" t="s">
        <v>2709</v>
      </c>
      <c r="B73" s="199" t="s">
        <v>2710</v>
      </c>
      <c r="C73" s="200"/>
      <c r="D73" s="201"/>
      <c r="E73" s="196" t="str">
        <f t="shared" si="3"/>
        <v/>
      </c>
      <c r="F73" s="197" t="str">
        <f t="shared" si="4"/>
        <v>否</v>
      </c>
      <c r="G73" s="180" t="str">
        <f t="shared" si="5"/>
        <v>项</v>
      </c>
    </row>
    <row r="74" ht="38.1" customHeight="1" spans="1:8">
      <c r="A74" s="198" t="s">
        <v>2711</v>
      </c>
      <c r="B74" s="199" t="s">
        <v>2712</v>
      </c>
      <c r="C74" s="211">
        <v>260</v>
      </c>
      <c r="D74" s="212">
        <v>500</v>
      </c>
      <c r="E74" s="196">
        <f t="shared" ref="E74:E124" si="6">IF(C74&lt;&gt;0,D74/C74-1,"")</f>
        <v>0.923</v>
      </c>
      <c r="F74" s="197" t="str">
        <f t="shared" si="4"/>
        <v>是</v>
      </c>
      <c r="G74" s="180" t="str">
        <f t="shared" si="5"/>
        <v>项</v>
      </c>
      <c r="H74" s="213"/>
    </row>
    <row r="75" ht="42" hidden="1" customHeight="1" spans="1:7">
      <c r="A75" s="198" t="s">
        <v>2713</v>
      </c>
      <c r="B75" s="199" t="s">
        <v>2714</v>
      </c>
      <c r="C75" s="200">
        <f>SUM(C76:C78)</f>
        <v>0</v>
      </c>
      <c r="D75" s="201">
        <f>SUM(D76:D78)</f>
        <v>0</v>
      </c>
      <c r="E75" s="196" t="str">
        <f t="shared" si="6"/>
        <v/>
      </c>
      <c r="F75" s="197" t="str">
        <f t="shared" si="4"/>
        <v>否</v>
      </c>
      <c r="G75" s="180" t="str">
        <f t="shared" si="5"/>
        <v>款</v>
      </c>
    </row>
    <row r="76" ht="38.1" hidden="1" customHeight="1" spans="1:7">
      <c r="A76" s="198" t="s">
        <v>2715</v>
      </c>
      <c r="B76" s="199" t="s">
        <v>2656</v>
      </c>
      <c r="C76" s="200"/>
      <c r="D76" s="201"/>
      <c r="E76" s="196" t="str">
        <f t="shared" si="6"/>
        <v/>
      </c>
      <c r="F76" s="197" t="str">
        <f t="shared" si="4"/>
        <v>否</v>
      </c>
      <c r="G76" s="180" t="str">
        <f t="shared" si="5"/>
        <v>项</v>
      </c>
    </row>
    <row r="77" ht="38.1" hidden="1" customHeight="1" spans="1:7">
      <c r="A77" s="198" t="s">
        <v>2716</v>
      </c>
      <c r="B77" s="199" t="s">
        <v>2658</v>
      </c>
      <c r="C77" s="200"/>
      <c r="D77" s="201"/>
      <c r="E77" s="196" t="str">
        <f t="shared" si="6"/>
        <v/>
      </c>
      <c r="F77" s="197" t="str">
        <f t="shared" si="4"/>
        <v>否</v>
      </c>
      <c r="G77" s="180" t="str">
        <f t="shared" si="5"/>
        <v>项</v>
      </c>
    </row>
    <row r="78" ht="38.1" hidden="1" customHeight="1" spans="1:7">
      <c r="A78" s="198" t="s">
        <v>2717</v>
      </c>
      <c r="B78" s="199" t="s">
        <v>2718</v>
      </c>
      <c r="C78" s="200"/>
      <c r="D78" s="201"/>
      <c r="E78" s="196" t="str">
        <f t="shared" si="6"/>
        <v/>
      </c>
      <c r="F78" s="197" t="str">
        <f t="shared" si="4"/>
        <v>否</v>
      </c>
      <c r="G78" s="180" t="str">
        <f t="shared" si="5"/>
        <v>项</v>
      </c>
    </row>
    <row r="79" ht="42" hidden="1" customHeight="1" spans="1:7">
      <c r="A79" s="198" t="s">
        <v>2719</v>
      </c>
      <c r="B79" s="199" t="s">
        <v>2720</v>
      </c>
      <c r="C79" s="200">
        <f>SUM(C80:C82)</f>
        <v>0</v>
      </c>
      <c r="D79" s="201">
        <f>SUM(D80:D82)</f>
        <v>0</v>
      </c>
      <c r="E79" s="196" t="str">
        <f t="shared" si="6"/>
        <v/>
      </c>
      <c r="F79" s="197" t="str">
        <f t="shared" si="4"/>
        <v>否</v>
      </c>
      <c r="G79" s="180" t="str">
        <f t="shared" si="5"/>
        <v>款</v>
      </c>
    </row>
    <row r="80" ht="38.1" hidden="1" customHeight="1" spans="1:7">
      <c r="A80" s="198" t="s">
        <v>2721</v>
      </c>
      <c r="B80" s="199" t="s">
        <v>2656</v>
      </c>
      <c r="C80" s="200"/>
      <c r="D80" s="201"/>
      <c r="E80" s="196" t="str">
        <f t="shared" si="6"/>
        <v/>
      </c>
      <c r="F80" s="197" t="str">
        <f t="shared" si="4"/>
        <v>否</v>
      </c>
      <c r="G80" s="180" t="str">
        <f t="shared" si="5"/>
        <v>项</v>
      </c>
    </row>
    <row r="81" ht="38.1" hidden="1" customHeight="1" spans="1:7">
      <c r="A81" s="198" t="s">
        <v>2722</v>
      </c>
      <c r="B81" s="199" t="s">
        <v>2658</v>
      </c>
      <c r="C81" s="200"/>
      <c r="D81" s="201"/>
      <c r="E81" s="196" t="str">
        <f t="shared" si="6"/>
        <v/>
      </c>
      <c r="F81" s="197" t="str">
        <f t="shared" si="4"/>
        <v>否</v>
      </c>
      <c r="G81" s="180" t="str">
        <f t="shared" si="5"/>
        <v>项</v>
      </c>
    </row>
    <row r="82" ht="38.1" hidden="1" customHeight="1" spans="1:7">
      <c r="A82" s="198" t="s">
        <v>2723</v>
      </c>
      <c r="B82" s="199" t="s">
        <v>2724</v>
      </c>
      <c r="C82" s="200"/>
      <c r="D82" s="201"/>
      <c r="E82" s="196" t="str">
        <f t="shared" si="6"/>
        <v/>
      </c>
      <c r="F82" s="197" t="str">
        <f t="shared" si="4"/>
        <v>否</v>
      </c>
      <c r="G82" s="180" t="str">
        <f t="shared" si="5"/>
        <v>项</v>
      </c>
    </row>
    <row r="83" ht="42" hidden="1" customHeight="1" spans="1:7">
      <c r="A83" s="198" t="s">
        <v>2725</v>
      </c>
      <c r="B83" s="199" t="s">
        <v>2726</v>
      </c>
      <c r="C83" s="200">
        <f>SUM(C84:C88)</f>
        <v>0</v>
      </c>
      <c r="D83" s="201">
        <f>SUM(D84:D88)</f>
        <v>0</v>
      </c>
      <c r="E83" s="196" t="str">
        <f t="shared" si="6"/>
        <v/>
      </c>
      <c r="F83" s="197" t="str">
        <f t="shared" si="4"/>
        <v>否</v>
      </c>
      <c r="G83" s="180" t="str">
        <f t="shared" si="5"/>
        <v>款</v>
      </c>
    </row>
    <row r="84" ht="38.1" hidden="1" customHeight="1" spans="1:7">
      <c r="A84" s="198" t="s">
        <v>2727</v>
      </c>
      <c r="B84" s="199" t="s">
        <v>2696</v>
      </c>
      <c r="C84" s="200"/>
      <c r="D84" s="201"/>
      <c r="E84" s="196" t="str">
        <f t="shared" si="6"/>
        <v/>
      </c>
      <c r="F84" s="197" t="str">
        <f t="shared" si="4"/>
        <v>否</v>
      </c>
      <c r="G84" s="180" t="str">
        <f t="shared" si="5"/>
        <v>项</v>
      </c>
    </row>
    <row r="85" ht="38.1" hidden="1" customHeight="1" spans="1:7">
      <c r="A85" s="198" t="s">
        <v>2728</v>
      </c>
      <c r="B85" s="199" t="s">
        <v>2698</v>
      </c>
      <c r="C85" s="200"/>
      <c r="D85" s="201"/>
      <c r="E85" s="196" t="str">
        <f t="shared" si="6"/>
        <v/>
      </c>
      <c r="F85" s="197" t="str">
        <f t="shared" si="4"/>
        <v>否</v>
      </c>
      <c r="G85" s="180" t="str">
        <f t="shared" si="5"/>
        <v>项</v>
      </c>
    </row>
    <row r="86" ht="38.1" hidden="1" customHeight="1" spans="1:7">
      <c r="A86" s="198" t="s">
        <v>2729</v>
      </c>
      <c r="B86" s="199" t="s">
        <v>2700</v>
      </c>
      <c r="C86" s="200"/>
      <c r="D86" s="201"/>
      <c r="E86" s="196" t="str">
        <f t="shared" si="6"/>
        <v/>
      </c>
      <c r="F86" s="197" t="str">
        <f t="shared" si="4"/>
        <v>否</v>
      </c>
      <c r="G86" s="180" t="str">
        <f t="shared" si="5"/>
        <v>项</v>
      </c>
    </row>
    <row r="87" ht="38.1" hidden="1" customHeight="1" spans="1:7">
      <c r="A87" s="198" t="s">
        <v>2730</v>
      </c>
      <c r="B87" s="199" t="s">
        <v>2702</v>
      </c>
      <c r="C87" s="200"/>
      <c r="D87" s="201"/>
      <c r="E87" s="196" t="str">
        <f t="shared" si="6"/>
        <v/>
      </c>
      <c r="F87" s="197" t="str">
        <f t="shared" si="4"/>
        <v>否</v>
      </c>
      <c r="G87" s="180" t="str">
        <f t="shared" si="5"/>
        <v>项</v>
      </c>
    </row>
    <row r="88" ht="38.1" hidden="1" customHeight="1" spans="1:7">
      <c r="A88" s="198" t="s">
        <v>2731</v>
      </c>
      <c r="B88" s="199" t="s">
        <v>2732</v>
      </c>
      <c r="C88" s="200"/>
      <c r="D88" s="201"/>
      <c r="E88" s="196" t="str">
        <f t="shared" si="6"/>
        <v/>
      </c>
      <c r="F88" s="197" t="str">
        <f t="shared" si="4"/>
        <v>否</v>
      </c>
      <c r="G88" s="180" t="str">
        <f t="shared" si="5"/>
        <v>项</v>
      </c>
    </row>
    <row r="89" ht="38.1" hidden="1" customHeight="1" spans="1:7">
      <c r="A89" s="198" t="s">
        <v>2733</v>
      </c>
      <c r="B89" s="199" t="s">
        <v>2734</v>
      </c>
      <c r="C89" s="200">
        <f>SUM(C90:C91)</f>
        <v>0</v>
      </c>
      <c r="D89" s="201">
        <f>SUM(D90:D91)</f>
        <v>0</v>
      </c>
      <c r="E89" s="196" t="str">
        <f t="shared" si="6"/>
        <v/>
      </c>
      <c r="F89" s="197" t="str">
        <f t="shared" si="4"/>
        <v>否</v>
      </c>
      <c r="G89" s="180" t="str">
        <f t="shared" si="5"/>
        <v>款</v>
      </c>
    </row>
    <row r="90" ht="38.1" hidden="1" customHeight="1" spans="1:7">
      <c r="A90" s="198" t="s">
        <v>2735</v>
      </c>
      <c r="B90" s="199" t="s">
        <v>2708</v>
      </c>
      <c r="C90" s="200"/>
      <c r="D90" s="201"/>
      <c r="E90" s="196" t="str">
        <f t="shared" si="6"/>
        <v/>
      </c>
      <c r="F90" s="197" t="str">
        <f t="shared" si="4"/>
        <v>否</v>
      </c>
      <c r="G90" s="180" t="str">
        <f t="shared" si="5"/>
        <v>项</v>
      </c>
    </row>
    <row r="91" ht="38.1" hidden="1" customHeight="1" spans="1:7">
      <c r="A91" s="198" t="s">
        <v>2736</v>
      </c>
      <c r="B91" s="199" t="s">
        <v>2737</v>
      </c>
      <c r="C91" s="200"/>
      <c r="D91" s="201"/>
      <c r="E91" s="196" t="str">
        <f t="shared" si="6"/>
        <v/>
      </c>
      <c r="F91" s="197" t="str">
        <f t="shared" si="4"/>
        <v>否</v>
      </c>
      <c r="G91" s="180" t="str">
        <f t="shared" si="5"/>
        <v>项</v>
      </c>
    </row>
    <row r="92" ht="42" hidden="1" customHeight="1" spans="1:7">
      <c r="A92" s="198" t="s">
        <v>2738</v>
      </c>
      <c r="B92" s="199" t="s">
        <v>2739</v>
      </c>
      <c r="C92" s="200">
        <f>SUM(C93:C100)</f>
        <v>0</v>
      </c>
      <c r="D92" s="201">
        <f>SUM(D93:D100)</f>
        <v>0</v>
      </c>
      <c r="E92" s="196" t="str">
        <f t="shared" si="6"/>
        <v/>
      </c>
      <c r="F92" s="197" t="str">
        <f t="shared" si="4"/>
        <v>否</v>
      </c>
      <c r="G92" s="180" t="str">
        <f t="shared" si="5"/>
        <v>款</v>
      </c>
    </row>
    <row r="93" ht="38.1" hidden="1" customHeight="1" spans="1:7">
      <c r="A93" s="198" t="s">
        <v>2740</v>
      </c>
      <c r="B93" s="199" t="s">
        <v>2656</v>
      </c>
      <c r="C93" s="200"/>
      <c r="D93" s="201"/>
      <c r="E93" s="196" t="str">
        <f t="shared" si="6"/>
        <v/>
      </c>
      <c r="F93" s="197" t="str">
        <f t="shared" si="4"/>
        <v>否</v>
      </c>
      <c r="G93" s="180" t="str">
        <f t="shared" si="5"/>
        <v>项</v>
      </c>
    </row>
    <row r="94" ht="38.1" hidden="1" customHeight="1" spans="1:7">
      <c r="A94" s="198" t="s">
        <v>2741</v>
      </c>
      <c r="B94" s="199" t="s">
        <v>2658</v>
      </c>
      <c r="C94" s="200"/>
      <c r="D94" s="201"/>
      <c r="E94" s="196" t="str">
        <f t="shared" si="6"/>
        <v/>
      </c>
      <c r="F94" s="197" t="str">
        <f t="shared" si="4"/>
        <v>否</v>
      </c>
      <c r="G94" s="180" t="str">
        <f t="shared" si="5"/>
        <v>项</v>
      </c>
    </row>
    <row r="95" ht="38.1" hidden="1" customHeight="1" spans="1:7">
      <c r="A95" s="198" t="s">
        <v>2742</v>
      </c>
      <c r="B95" s="199" t="s">
        <v>2660</v>
      </c>
      <c r="C95" s="200"/>
      <c r="D95" s="201"/>
      <c r="E95" s="196" t="str">
        <f t="shared" si="6"/>
        <v/>
      </c>
      <c r="F95" s="197" t="str">
        <f t="shared" si="4"/>
        <v>否</v>
      </c>
      <c r="G95" s="180" t="str">
        <f t="shared" si="5"/>
        <v>项</v>
      </c>
    </row>
    <row r="96" ht="38.1" hidden="1" customHeight="1" spans="1:7">
      <c r="A96" s="198" t="s">
        <v>2743</v>
      </c>
      <c r="B96" s="199" t="s">
        <v>2662</v>
      </c>
      <c r="C96" s="200"/>
      <c r="D96" s="201"/>
      <c r="E96" s="196" t="str">
        <f t="shared" si="6"/>
        <v/>
      </c>
      <c r="F96" s="197" t="str">
        <f t="shared" si="4"/>
        <v>否</v>
      </c>
      <c r="G96" s="180" t="str">
        <f t="shared" si="5"/>
        <v>项</v>
      </c>
    </row>
    <row r="97" ht="38.1" hidden="1" customHeight="1" spans="1:7">
      <c r="A97" s="198" t="s">
        <v>2744</v>
      </c>
      <c r="B97" s="199" t="s">
        <v>2668</v>
      </c>
      <c r="C97" s="200"/>
      <c r="D97" s="201"/>
      <c r="E97" s="196" t="str">
        <f t="shared" si="6"/>
        <v/>
      </c>
      <c r="F97" s="197" t="str">
        <f t="shared" si="4"/>
        <v>否</v>
      </c>
      <c r="G97" s="180" t="str">
        <f t="shared" si="5"/>
        <v>项</v>
      </c>
    </row>
    <row r="98" ht="38.1" hidden="1" customHeight="1" spans="1:7">
      <c r="A98" s="198" t="s">
        <v>2745</v>
      </c>
      <c r="B98" s="199" t="s">
        <v>2672</v>
      </c>
      <c r="C98" s="200"/>
      <c r="D98" s="201"/>
      <c r="E98" s="196" t="str">
        <f t="shared" si="6"/>
        <v/>
      </c>
      <c r="F98" s="197" t="str">
        <f t="shared" si="4"/>
        <v>否</v>
      </c>
      <c r="G98" s="180" t="str">
        <f t="shared" si="5"/>
        <v>项</v>
      </c>
    </row>
    <row r="99" ht="38.1" hidden="1" customHeight="1" spans="1:7">
      <c r="A99" s="198" t="s">
        <v>2746</v>
      </c>
      <c r="B99" s="199" t="s">
        <v>2674</v>
      </c>
      <c r="C99" s="200"/>
      <c r="D99" s="201"/>
      <c r="E99" s="196" t="str">
        <f t="shared" si="6"/>
        <v/>
      </c>
      <c r="F99" s="197" t="str">
        <f t="shared" si="4"/>
        <v>否</v>
      </c>
      <c r="G99" s="180" t="str">
        <f t="shared" si="5"/>
        <v>项</v>
      </c>
    </row>
    <row r="100" ht="38.1" hidden="1" customHeight="1" spans="1:7">
      <c r="A100" s="198" t="s">
        <v>2747</v>
      </c>
      <c r="B100" s="199" t="s">
        <v>2748</v>
      </c>
      <c r="C100" s="200"/>
      <c r="D100" s="201"/>
      <c r="E100" s="196" t="str">
        <f t="shared" si="6"/>
        <v/>
      </c>
      <c r="F100" s="197" t="str">
        <f t="shared" si="4"/>
        <v>否</v>
      </c>
      <c r="G100" s="180" t="str">
        <f t="shared" si="5"/>
        <v>项</v>
      </c>
    </row>
    <row r="101" ht="42" customHeight="1" spans="1:7">
      <c r="A101" s="192" t="s">
        <v>197</v>
      </c>
      <c r="B101" s="193" t="s">
        <v>2749</v>
      </c>
      <c r="C101" s="195">
        <f>SUM(C102,C107,C112,C117,C120,C125,C129)</f>
        <v>1202</v>
      </c>
      <c r="D101" s="195">
        <f>SUM(D102,D107,D112,D117,D120,D125,D129)</f>
        <v>1779</v>
      </c>
      <c r="E101" s="196">
        <f t="shared" si="6"/>
        <v>0.48</v>
      </c>
      <c r="F101" s="197" t="str">
        <f t="shared" si="4"/>
        <v>是</v>
      </c>
      <c r="G101" s="180" t="str">
        <f t="shared" si="5"/>
        <v>类</v>
      </c>
    </row>
    <row r="102" ht="42" customHeight="1" spans="1:7">
      <c r="A102" s="198" t="s">
        <v>2750</v>
      </c>
      <c r="B102" s="199" t="s">
        <v>2751</v>
      </c>
      <c r="C102" s="200">
        <f>SUM(C103:C106)</f>
        <v>841</v>
      </c>
      <c r="D102" s="201">
        <f>SUM(D103:D106)</f>
        <v>1225</v>
      </c>
      <c r="E102" s="196">
        <f t="shared" si="6"/>
        <v>0.457</v>
      </c>
      <c r="F102" s="197" t="str">
        <f t="shared" si="4"/>
        <v>是</v>
      </c>
      <c r="G102" s="180" t="str">
        <f t="shared" si="5"/>
        <v>款</v>
      </c>
    </row>
    <row r="103" ht="38.1" customHeight="1" spans="1:8">
      <c r="A103" s="198" t="s">
        <v>2752</v>
      </c>
      <c r="B103" s="199" t="s">
        <v>2626</v>
      </c>
      <c r="C103" s="211">
        <v>813</v>
      </c>
      <c r="D103" s="212">
        <v>1140</v>
      </c>
      <c r="E103" s="196">
        <f t="shared" si="6"/>
        <v>0.402</v>
      </c>
      <c r="F103" s="197" t="str">
        <f t="shared" si="4"/>
        <v>是</v>
      </c>
      <c r="G103" s="180" t="str">
        <f t="shared" si="5"/>
        <v>项</v>
      </c>
      <c r="H103" s="219"/>
    </row>
    <row r="104" ht="38.1" hidden="1" customHeight="1" spans="1:7">
      <c r="A104" s="198" t="s">
        <v>2753</v>
      </c>
      <c r="B104" s="199" t="s">
        <v>2754</v>
      </c>
      <c r="C104" s="214"/>
      <c r="D104" s="214"/>
      <c r="E104" s="215" t="str">
        <f t="shared" si="6"/>
        <v/>
      </c>
      <c r="F104" s="197" t="str">
        <f t="shared" si="4"/>
        <v>否</v>
      </c>
      <c r="G104" s="180" t="str">
        <f t="shared" si="5"/>
        <v>项</v>
      </c>
    </row>
    <row r="105" ht="38.1" hidden="1" customHeight="1" spans="1:7">
      <c r="A105" s="198" t="s">
        <v>2755</v>
      </c>
      <c r="B105" s="199" t="s">
        <v>2756</v>
      </c>
      <c r="C105" s="216"/>
      <c r="D105" s="216"/>
      <c r="E105" s="217" t="str">
        <f t="shared" si="6"/>
        <v/>
      </c>
      <c r="F105" s="197" t="str">
        <f t="shared" si="4"/>
        <v>否</v>
      </c>
      <c r="G105" s="180" t="str">
        <f t="shared" si="5"/>
        <v>项</v>
      </c>
    </row>
    <row r="106" ht="38.1" customHeight="1" spans="1:8">
      <c r="A106" s="198" t="s">
        <v>2757</v>
      </c>
      <c r="B106" s="199" t="s">
        <v>2758</v>
      </c>
      <c r="C106" s="211">
        <v>28</v>
      </c>
      <c r="D106" s="211">
        <v>85</v>
      </c>
      <c r="E106" s="196">
        <f t="shared" si="6"/>
        <v>2.036</v>
      </c>
      <c r="F106" s="197" t="str">
        <f t="shared" si="4"/>
        <v>是</v>
      </c>
      <c r="G106" s="180" t="str">
        <f t="shared" si="5"/>
        <v>项</v>
      </c>
      <c r="H106" s="213"/>
    </row>
    <row r="107" ht="38.1" hidden="1" customHeight="1" spans="1:7">
      <c r="A107" s="198" t="s">
        <v>2759</v>
      </c>
      <c r="B107" s="199" t="s">
        <v>2760</v>
      </c>
      <c r="C107" s="200">
        <f>SUM(C108:C111)</f>
        <v>0</v>
      </c>
      <c r="D107" s="201">
        <f>SUM(D108:D111)</f>
        <v>0</v>
      </c>
      <c r="E107" s="196" t="str">
        <f t="shared" si="6"/>
        <v/>
      </c>
      <c r="F107" s="197" t="str">
        <f t="shared" si="4"/>
        <v>否</v>
      </c>
      <c r="G107" s="180" t="str">
        <f t="shared" si="5"/>
        <v>款</v>
      </c>
    </row>
    <row r="108" ht="38.1" hidden="1" customHeight="1" spans="1:7">
      <c r="A108" s="198" t="s">
        <v>2761</v>
      </c>
      <c r="B108" s="199" t="s">
        <v>2626</v>
      </c>
      <c r="C108" s="200"/>
      <c r="D108" s="201"/>
      <c r="E108" s="196" t="str">
        <f t="shared" si="6"/>
        <v/>
      </c>
      <c r="F108" s="197" t="str">
        <f t="shared" si="4"/>
        <v>否</v>
      </c>
      <c r="G108" s="180" t="str">
        <f t="shared" si="5"/>
        <v>项</v>
      </c>
    </row>
    <row r="109" ht="38.1" hidden="1" customHeight="1" spans="1:7">
      <c r="A109" s="198" t="s">
        <v>2762</v>
      </c>
      <c r="B109" s="199" t="s">
        <v>2754</v>
      </c>
      <c r="C109" s="200"/>
      <c r="D109" s="201"/>
      <c r="E109" s="196" t="str">
        <f t="shared" si="6"/>
        <v/>
      </c>
      <c r="F109" s="197" t="str">
        <f t="shared" si="4"/>
        <v>否</v>
      </c>
      <c r="G109" s="180" t="str">
        <f t="shared" si="5"/>
        <v>项</v>
      </c>
    </row>
    <row r="110" ht="38.1" hidden="1" customHeight="1" spans="1:7">
      <c r="A110" s="198" t="s">
        <v>2763</v>
      </c>
      <c r="B110" s="199" t="s">
        <v>2764</v>
      </c>
      <c r="C110" s="200"/>
      <c r="D110" s="201"/>
      <c r="E110" s="196" t="str">
        <f t="shared" si="6"/>
        <v/>
      </c>
      <c r="F110" s="197" t="str">
        <f t="shared" si="4"/>
        <v>否</v>
      </c>
      <c r="G110" s="180" t="str">
        <f t="shared" si="5"/>
        <v>项</v>
      </c>
    </row>
    <row r="111" ht="38.1" hidden="1" customHeight="1" spans="1:7">
      <c r="A111" s="198" t="s">
        <v>2765</v>
      </c>
      <c r="B111" s="199" t="s">
        <v>2766</v>
      </c>
      <c r="C111" s="200"/>
      <c r="D111" s="201"/>
      <c r="E111" s="196" t="str">
        <f t="shared" si="6"/>
        <v/>
      </c>
      <c r="F111" s="197" t="str">
        <f t="shared" si="4"/>
        <v>否</v>
      </c>
      <c r="G111" s="180" t="str">
        <f t="shared" si="5"/>
        <v>项</v>
      </c>
    </row>
    <row r="112" ht="42" hidden="1" customHeight="1" spans="1:7">
      <c r="A112" s="198" t="s">
        <v>2767</v>
      </c>
      <c r="B112" s="199" t="s">
        <v>2768</v>
      </c>
      <c r="C112" s="200">
        <f>SUM(C113:C116)</f>
        <v>0</v>
      </c>
      <c r="D112" s="201">
        <f>SUM(D113:D116)</f>
        <v>0</v>
      </c>
      <c r="E112" s="196" t="str">
        <f t="shared" si="6"/>
        <v/>
      </c>
      <c r="F112" s="197" t="str">
        <f t="shared" si="4"/>
        <v>否</v>
      </c>
      <c r="G112" s="180" t="str">
        <f t="shared" si="5"/>
        <v>款</v>
      </c>
    </row>
    <row r="113" ht="38.1" hidden="1" customHeight="1" spans="1:7">
      <c r="A113" s="198" t="s">
        <v>2769</v>
      </c>
      <c r="B113" s="199" t="s">
        <v>2770</v>
      </c>
      <c r="C113" s="200"/>
      <c r="D113" s="201"/>
      <c r="E113" s="196" t="str">
        <f t="shared" si="6"/>
        <v/>
      </c>
      <c r="F113" s="197" t="str">
        <f t="shared" si="4"/>
        <v>否</v>
      </c>
      <c r="G113" s="180" t="str">
        <f t="shared" si="5"/>
        <v>项</v>
      </c>
    </row>
    <row r="114" ht="38.1" hidden="1" customHeight="1" spans="1:7">
      <c r="A114" s="198" t="s">
        <v>2771</v>
      </c>
      <c r="B114" s="199" t="s">
        <v>2772</v>
      </c>
      <c r="C114" s="200"/>
      <c r="D114" s="201"/>
      <c r="E114" s="196" t="str">
        <f t="shared" si="6"/>
        <v/>
      </c>
      <c r="F114" s="197" t="str">
        <f t="shared" si="4"/>
        <v>否</v>
      </c>
      <c r="G114" s="180" t="str">
        <f t="shared" si="5"/>
        <v>项</v>
      </c>
    </row>
    <row r="115" ht="38.1" hidden="1" customHeight="1" spans="1:7">
      <c r="A115" s="198" t="s">
        <v>2773</v>
      </c>
      <c r="B115" s="199" t="s">
        <v>2774</v>
      </c>
      <c r="C115" s="200"/>
      <c r="D115" s="201"/>
      <c r="E115" s="196" t="str">
        <f t="shared" si="6"/>
        <v/>
      </c>
      <c r="F115" s="197" t="str">
        <f t="shared" si="4"/>
        <v>否</v>
      </c>
      <c r="G115" s="180" t="str">
        <f t="shared" si="5"/>
        <v>项</v>
      </c>
    </row>
    <row r="116" ht="38.1" hidden="1" customHeight="1" spans="1:7">
      <c r="A116" s="198" t="s">
        <v>2775</v>
      </c>
      <c r="B116" s="199" t="s">
        <v>2776</v>
      </c>
      <c r="C116" s="200"/>
      <c r="D116" s="201"/>
      <c r="E116" s="196" t="str">
        <f t="shared" si="6"/>
        <v/>
      </c>
      <c r="F116" s="197" t="str">
        <f t="shared" si="4"/>
        <v>否</v>
      </c>
      <c r="G116" s="180" t="str">
        <f t="shared" si="5"/>
        <v>项</v>
      </c>
    </row>
    <row r="117" ht="38.1" hidden="1" customHeight="1" spans="1:7">
      <c r="A117" s="220">
        <v>21370</v>
      </c>
      <c r="B117" s="199" t="s">
        <v>2777</v>
      </c>
      <c r="C117" s="200">
        <f>SUM(C118:C119)</f>
        <v>0</v>
      </c>
      <c r="D117" s="201">
        <f>SUM(D118:D119)</f>
        <v>0</v>
      </c>
      <c r="E117" s="196" t="str">
        <f t="shared" si="6"/>
        <v/>
      </c>
      <c r="F117" s="197" t="str">
        <f t="shared" si="4"/>
        <v>否</v>
      </c>
      <c r="G117" s="180" t="str">
        <f t="shared" si="5"/>
        <v>款</v>
      </c>
    </row>
    <row r="118" ht="38.1" hidden="1" customHeight="1" spans="1:7">
      <c r="A118" s="220">
        <v>2137001</v>
      </c>
      <c r="B118" s="199" t="s">
        <v>2626</v>
      </c>
      <c r="C118" s="200"/>
      <c r="D118" s="201"/>
      <c r="E118" s="196" t="str">
        <f t="shared" si="6"/>
        <v/>
      </c>
      <c r="F118" s="197" t="str">
        <f t="shared" si="4"/>
        <v>否</v>
      </c>
      <c r="G118" s="180" t="str">
        <f t="shared" si="5"/>
        <v>项</v>
      </c>
    </row>
    <row r="119" ht="38.1" hidden="1" customHeight="1" spans="1:7">
      <c r="A119" s="220">
        <v>2137099</v>
      </c>
      <c r="B119" s="199" t="s">
        <v>2778</v>
      </c>
      <c r="C119" s="200"/>
      <c r="D119" s="201"/>
      <c r="E119" s="196" t="str">
        <f t="shared" si="6"/>
        <v/>
      </c>
      <c r="F119" s="197" t="str">
        <f t="shared" si="4"/>
        <v>否</v>
      </c>
      <c r="G119" s="180" t="str">
        <f t="shared" si="5"/>
        <v>项</v>
      </c>
    </row>
    <row r="120" ht="38.1" hidden="1" customHeight="1" spans="1:7">
      <c r="A120" s="220">
        <v>21371</v>
      </c>
      <c r="B120" s="199" t="s">
        <v>2779</v>
      </c>
      <c r="C120" s="200">
        <f>SUM(C121:C124)</f>
        <v>0</v>
      </c>
      <c r="D120" s="201">
        <f>SUM(D121:D124)</f>
        <v>0</v>
      </c>
      <c r="E120" s="196" t="str">
        <f t="shared" si="6"/>
        <v/>
      </c>
      <c r="F120" s="197" t="str">
        <f t="shared" si="4"/>
        <v>否</v>
      </c>
      <c r="G120" s="180" t="str">
        <f t="shared" si="5"/>
        <v>款</v>
      </c>
    </row>
    <row r="121" ht="38.1" hidden="1" customHeight="1" spans="1:7">
      <c r="A121" s="220">
        <v>2137101</v>
      </c>
      <c r="B121" s="199" t="s">
        <v>2770</v>
      </c>
      <c r="C121" s="200"/>
      <c r="D121" s="201"/>
      <c r="E121" s="196" t="str">
        <f t="shared" si="6"/>
        <v/>
      </c>
      <c r="F121" s="197" t="str">
        <f t="shared" si="4"/>
        <v>否</v>
      </c>
      <c r="G121" s="180" t="str">
        <f t="shared" si="5"/>
        <v>项</v>
      </c>
    </row>
    <row r="122" ht="38.1" hidden="1" customHeight="1" spans="1:7">
      <c r="A122" s="220">
        <v>2137102</v>
      </c>
      <c r="B122" s="199" t="s">
        <v>2780</v>
      </c>
      <c r="C122" s="200"/>
      <c r="D122" s="201"/>
      <c r="E122" s="196" t="str">
        <f t="shared" si="6"/>
        <v/>
      </c>
      <c r="F122" s="197" t="str">
        <f t="shared" si="4"/>
        <v>否</v>
      </c>
      <c r="G122" s="180" t="str">
        <f t="shared" si="5"/>
        <v>项</v>
      </c>
    </row>
    <row r="123" ht="38.1" hidden="1" customHeight="1" spans="1:7">
      <c r="A123" s="220">
        <v>2137103</v>
      </c>
      <c r="B123" s="199" t="s">
        <v>2774</v>
      </c>
      <c r="C123" s="200"/>
      <c r="D123" s="201"/>
      <c r="E123" s="196" t="str">
        <f t="shared" si="6"/>
        <v/>
      </c>
      <c r="F123" s="197" t="str">
        <f t="shared" si="4"/>
        <v>否</v>
      </c>
      <c r="G123" s="180" t="str">
        <f t="shared" si="5"/>
        <v>项</v>
      </c>
    </row>
    <row r="124" ht="38.1" hidden="1" customHeight="1" spans="1:7">
      <c r="A124" s="220">
        <v>2137199</v>
      </c>
      <c r="B124" s="199" t="s">
        <v>2781</v>
      </c>
      <c r="C124" s="200"/>
      <c r="D124" s="201"/>
      <c r="E124" s="196" t="str">
        <f t="shared" si="6"/>
        <v/>
      </c>
      <c r="F124" s="197" t="str">
        <f t="shared" si="4"/>
        <v>否</v>
      </c>
      <c r="G124" s="180" t="str">
        <f t="shared" si="5"/>
        <v>项</v>
      </c>
    </row>
    <row r="125" ht="38.1" customHeight="1" spans="1:7">
      <c r="A125" s="220" t="s">
        <v>2782</v>
      </c>
      <c r="B125" s="199" t="s">
        <v>2622</v>
      </c>
      <c r="C125" s="201">
        <f>SUM(C126:C128)</f>
        <v>361</v>
      </c>
      <c r="D125" s="201">
        <f>SUM(D126:D128)</f>
        <v>554</v>
      </c>
      <c r="E125" s="196"/>
      <c r="F125" s="197" t="str">
        <f t="shared" si="4"/>
        <v>是</v>
      </c>
      <c r="G125" s="180" t="str">
        <f t="shared" si="5"/>
        <v>款</v>
      </c>
    </row>
    <row r="126" ht="38.1" customHeight="1" spans="1:8">
      <c r="A126" s="220" t="s">
        <v>3354</v>
      </c>
      <c r="B126" s="199" t="s">
        <v>2624</v>
      </c>
      <c r="C126" s="211">
        <v>298</v>
      </c>
      <c r="D126" s="212">
        <v>376</v>
      </c>
      <c r="E126" s="196"/>
      <c r="F126" s="197" t="str">
        <f t="shared" si="4"/>
        <v>是</v>
      </c>
      <c r="G126" s="180" t="str">
        <f t="shared" si="5"/>
        <v>项</v>
      </c>
      <c r="H126" s="213"/>
    </row>
    <row r="127" ht="38.1" customHeight="1" spans="1:8">
      <c r="A127" s="220" t="s">
        <v>2785</v>
      </c>
      <c r="B127" s="199" t="s">
        <v>2626</v>
      </c>
      <c r="C127" s="211">
        <v>63</v>
      </c>
      <c r="D127" s="211">
        <v>178</v>
      </c>
      <c r="E127" s="196"/>
      <c r="F127" s="197" t="str">
        <f t="shared" si="4"/>
        <v>是</v>
      </c>
      <c r="G127" s="180" t="str">
        <f t="shared" si="5"/>
        <v>项</v>
      </c>
      <c r="H127" s="213"/>
    </row>
    <row r="128" ht="38.1" hidden="1" customHeight="1" spans="1:7">
      <c r="A128" s="220" t="s">
        <v>3355</v>
      </c>
      <c r="B128" s="199" t="s">
        <v>2628</v>
      </c>
      <c r="C128" s="200"/>
      <c r="D128" s="201"/>
      <c r="E128" s="196"/>
      <c r="F128" s="197" t="str">
        <f t="shared" si="4"/>
        <v>否</v>
      </c>
      <c r="G128" s="180" t="str">
        <f t="shared" si="5"/>
        <v>项</v>
      </c>
    </row>
    <row r="129" ht="38.1" hidden="1" customHeight="1" spans="1:7">
      <c r="A129" s="220" t="s">
        <v>3356</v>
      </c>
      <c r="B129" s="199" t="s">
        <v>2630</v>
      </c>
      <c r="C129" s="200"/>
      <c r="D129" s="201">
        <f>SUM(D130:D132)</f>
        <v>0</v>
      </c>
      <c r="E129" s="196"/>
      <c r="F129" s="197" t="str">
        <f t="shared" si="4"/>
        <v>否</v>
      </c>
      <c r="G129" s="180" t="str">
        <f t="shared" si="5"/>
        <v>款</v>
      </c>
    </row>
    <row r="130" ht="38.1" hidden="1" customHeight="1" spans="1:7">
      <c r="A130" s="220" t="s">
        <v>3357</v>
      </c>
      <c r="B130" s="199" t="s">
        <v>2624</v>
      </c>
      <c r="C130" s="200"/>
      <c r="D130" s="201"/>
      <c r="E130" s="196" t="str">
        <f>IF(C130&lt;&gt;0,D130/C130-1,"")</f>
        <v/>
      </c>
      <c r="F130" s="197" t="str">
        <f t="shared" si="4"/>
        <v>否</v>
      </c>
      <c r="G130" s="180" t="str">
        <f t="shared" si="5"/>
        <v>项</v>
      </c>
    </row>
    <row r="131" ht="42" hidden="1" customHeight="1" spans="1:7">
      <c r="A131" s="220" t="s">
        <v>3358</v>
      </c>
      <c r="B131" s="199" t="s">
        <v>2626</v>
      </c>
      <c r="C131" s="194"/>
      <c r="D131" s="195"/>
      <c r="E131" s="196" t="str">
        <f>IF(C131&lt;&gt;0,D131/C131-1,"")</f>
        <v/>
      </c>
      <c r="F131" s="197" t="str">
        <f t="shared" si="4"/>
        <v>否</v>
      </c>
      <c r="G131" s="180" t="str">
        <f t="shared" si="5"/>
        <v>项</v>
      </c>
    </row>
    <row r="132" ht="42" hidden="1" customHeight="1" spans="1:7">
      <c r="A132" s="220" t="s">
        <v>3359</v>
      </c>
      <c r="B132" s="199" t="s">
        <v>2634</v>
      </c>
      <c r="C132" s="194"/>
      <c r="D132" s="195"/>
      <c r="E132" s="196" t="str">
        <f>IF(C132&lt;&gt;0,D132/C132-1,"")</f>
        <v/>
      </c>
      <c r="F132" s="197" t="str">
        <f>IF(LEN(A132)=3,"是",IF(B132&lt;&gt;"",IF(SUM(C132:D132)&lt;&gt;0,"是","否"),"是"))</f>
        <v>否</v>
      </c>
      <c r="G132" s="180" t="str">
        <f>IF(LEN(A132)=3,"类",IF(LEN(A132)=5,"款","项"))</f>
        <v>项</v>
      </c>
    </row>
    <row r="133" ht="42" hidden="1" customHeight="1" spans="1:7">
      <c r="A133" s="220" t="s">
        <v>3360</v>
      </c>
      <c r="B133" s="199" t="s">
        <v>2636</v>
      </c>
      <c r="C133" s="194"/>
      <c r="D133" s="195">
        <f>SUM(D134:D135)</f>
        <v>0</v>
      </c>
      <c r="E133" s="196"/>
      <c r="F133" s="197" t="str">
        <f>IF(LEN(A133)=3,"是",IF(B133&lt;&gt;"",IF(SUM(C133:D133)&lt;&gt;0,"是","否"),"是"))</f>
        <v>否</v>
      </c>
      <c r="G133" s="180" t="str">
        <f>IF(LEN(A133)=3,"类",IF(LEN(A133)=5,"款","项"))</f>
        <v>款</v>
      </c>
    </row>
    <row r="134" ht="42" hidden="1" customHeight="1" spans="1:7">
      <c r="A134" s="220" t="s">
        <v>3361</v>
      </c>
      <c r="B134" s="199" t="s">
        <v>2626</v>
      </c>
      <c r="C134" s="194"/>
      <c r="D134" s="195"/>
      <c r="E134" s="196"/>
      <c r="F134" s="197" t="str">
        <f>IF(LEN(A134)=3,"是",IF(B134&lt;&gt;"",IF(SUM(C134:D134)&lt;&gt;0,"是","否"),"是"))</f>
        <v>否</v>
      </c>
      <c r="G134" s="180" t="str">
        <f>IF(LEN(A134)=3,"类",IF(LEN(A134)=5,"款","项"))</f>
        <v>项</v>
      </c>
    </row>
    <row r="135" ht="42" hidden="1" customHeight="1" spans="1:7">
      <c r="A135" s="220" t="s">
        <v>3362</v>
      </c>
      <c r="B135" s="199" t="s">
        <v>2639</v>
      </c>
      <c r="C135" s="194"/>
      <c r="D135" s="195"/>
      <c r="E135" s="196"/>
      <c r="F135" s="197" t="str">
        <f>IF(LEN(A135)=3,"是",IF(B135&lt;&gt;"",IF(SUM(C135:D135)&lt;&gt;0,"是","否"),"是"))</f>
        <v>否</v>
      </c>
      <c r="G135" s="180" t="str">
        <f>IF(LEN(A135)=3,"类",IF(LEN(A135)=5,"款","项"))</f>
        <v>项</v>
      </c>
    </row>
    <row r="136" ht="42" hidden="1" customHeight="1" spans="1:7">
      <c r="A136" s="192" t="s">
        <v>199</v>
      </c>
      <c r="B136" s="193" t="s">
        <v>2792</v>
      </c>
      <c r="C136" s="194">
        <f>SUM(C137,C142,C147,C152,C161,C168,C177,C180,C183:C184)</f>
        <v>0</v>
      </c>
      <c r="D136" s="195">
        <f>SUM(D137,D142,D147,D152,D161,D168,D177,D180,D183:D184)</f>
        <v>0</v>
      </c>
      <c r="E136" s="196" t="str">
        <f t="shared" ref="E136:E145" si="7">IF(C136&lt;&gt;0,D136/C136-1,"")</f>
        <v/>
      </c>
      <c r="F136" s="197" t="str">
        <f t="shared" ref="F136:F142" si="8">IF(LEN(A136)=3,"是",IF(B136&lt;&gt;"",IF(SUM(C136:D136)&lt;&gt;0,"是","否"),"是"))</f>
        <v>是</v>
      </c>
      <c r="G136" s="180" t="str">
        <f t="shared" ref="G136:G142" si="9">IF(LEN(A136)=3,"类",IF(LEN(A136)=5,"款","项"))</f>
        <v>类</v>
      </c>
    </row>
    <row r="137" ht="38.1" hidden="1" customHeight="1" spans="1:7">
      <c r="A137" s="198" t="s">
        <v>2793</v>
      </c>
      <c r="B137" s="199" t="s">
        <v>2794</v>
      </c>
      <c r="C137" s="200">
        <f>SUM(C138:C141)</f>
        <v>0</v>
      </c>
      <c r="D137" s="201">
        <f>SUM(D138:D141)</f>
        <v>0</v>
      </c>
      <c r="E137" s="196" t="str">
        <f t="shared" si="7"/>
        <v/>
      </c>
      <c r="F137" s="197" t="str">
        <f t="shared" si="8"/>
        <v>否</v>
      </c>
      <c r="G137" s="180" t="str">
        <f t="shared" si="9"/>
        <v>款</v>
      </c>
    </row>
    <row r="138" ht="38.1" hidden="1" customHeight="1" spans="1:7">
      <c r="A138" s="198" t="s">
        <v>2795</v>
      </c>
      <c r="B138" s="199" t="s">
        <v>2796</v>
      </c>
      <c r="C138" s="200"/>
      <c r="D138" s="201"/>
      <c r="E138" s="196" t="str">
        <f t="shared" si="7"/>
        <v/>
      </c>
      <c r="F138" s="197" t="str">
        <f t="shared" si="8"/>
        <v>否</v>
      </c>
      <c r="G138" s="180" t="str">
        <f t="shared" si="9"/>
        <v>项</v>
      </c>
    </row>
    <row r="139" ht="38.1" hidden="1" customHeight="1" spans="1:7">
      <c r="A139" s="198" t="s">
        <v>2797</v>
      </c>
      <c r="B139" s="199" t="s">
        <v>2798</v>
      </c>
      <c r="C139" s="200"/>
      <c r="D139" s="201"/>
      <c r="E139" s="196" t="str">
        <f t="shared" si="7"/>
        <v/>
      </c>
      <c r="F139" s="197" t="str">
        <f t="shared" si="8"/>
        <v>否</v>
      </c>
      <c r="G139" s="180" t="str">
        <f t="shared" si="9"/>
        <v>项</v>
      </c>
    </row>
    <row r="140" ht="38.1" hidden="1" customHeight="1" spans="1:7">
      <c r="A140" s="198" t="s">
        <v>2799</v>
      </c>
      <c r="B140" s="199" t="s">
        <v>2800</v>
      </c>
      <c r="C140" s="200"/>
      <c r="D140" s="201"/>
      <c r="E140" s="196" t="str">
        <f t="shared" si="7"/>
        <v/>
      </c>
      <c r="F140" s="197" t="str">
        <f t="shared" si="8"/>
        <v>否</v>
      </c>
      <c r="G140" s="180" t="str">
        <f t="shared" si="9"/>
        <v>项</v>
      </c>
    </row>
    <row r="141" ht="38.1" hidden="1" customHeight="1" spans="1:7">
      <c r="A141" s="198" t="s">
        <v>2801</v>
      </c>
      <c r="B141" s="199" t="s">
        <v>2802</v>
      </c>
      <c r="C141" s="200"/>
      <c r="D141" s="201"/>
      <c r="E141" s="196" t="str">
        <f t="shared" si="7"/>
        <v/>
      </c>
      <c r="F141" s="197" t="str">
        <f t="shared" si="8"/>
        <v>否</v>
      </c>
      <c r="G141" s="180" t="str">
        <f t="shared" si="9"/>
        <v>项</v>
      </c>
    </row>
    <row r="142" ht="38.1" hidden="1" customHeight="1" spans="1:7">
      <c r="A142" s="198" t="s">
        <v>2803</v>
      </c>
      <c r="B142" s="199" t="s">
        <v>2804</v>
      </c>
      <c r="C142" s="200">
        <f>SUM(C143:C146)</f>
        <v>0</v>
      </c>
      <c r="D142" s="201">
        <f>SUM(D143:D146)</f>
        <v>0</v>
      </c>
      <c r="E142" s="196" t="str">
        <f t="shared" si="7"/>
        <v/>
      </c>
      <c r="F142" s="197" t="str">
        <f t="shared" si="8"/>
        <v>否</v>
      </c>
      <c r="G142" s="180" t="str">
        <f t="shared" si="9"/>
        <v>款</v>
      </c>
    </row>
    <row r="143" ht="38.1" hidden="1" customHeight="1" spans="1:7">
      <c r="A143" s="198" t="s">
        <v>2805</v>
      </c>
      <c r="B143" s="199" t="s">
        <v>2800</v>
      </c>
      <c r="C143" s="200"/>
      <c r="D143" s="201"/>
      <c r="E143" s="196" t="str">
        <f t="shared" si="7"/>
        <v/>
      </c>
      <c r="F143" s="197" t="str">
        <f t="shared" ref="F143:F206" si="10">IF(LEN(A143)=3,"是",IF(B143&lt;&gt;"",IF(SUM(C143:D143)&lt;&gt;0,"是","否"),"是"))</f>
        <v>否</v>
      </c>
      <c r="G143" s="180" t="str">
        <f t="shared" ref="G143:G206" si="11">IF(LEN(A143)=3,"类",IF(LEN(A143)=5,"款","项"))</f>
        <v>项</v>
      </c>
    </row>
    <row r="144" ht="38.1" hidden="1" customHeight="1" spans="1:7">
      <c r="A144" s="198" t="s">
        <v>2806</v>
      </c>
      <c r="B144" s="199" t="s">
        <v>2807</v>
      </c>
      <c r="C144" s="200"/>
      <c r="D144" s="201"/>
      <c r="E144" s="196" t="str">
        <f t="shared" si="7"/>
        <v/>
      </c>
      <c r="F144" s="197" t="str">
        <f t="shared" si="10"/>
        <v>否</v>
      </c>
      <c r="G144" s="180" t="str">
        <f t="shared" si="11"/>
        <v>项</v>
      </c>
    </row>
    <row r="145" ht="38.1" hidden="1" customHeight="1" spans="1:7">
      <c r="A145" s="198" t="s">
        <v>2808</v>
      </c>
      <c r="B145" s="199" t="s">
        <v>2809</v>
      </c>
      <c r="C145" s="200"/>
      <c r="D145" s="201"/>
      <c r="E145" s="196" t="str">
        <f t="shared" si="7"/>
        <v/>
      </c>
      <c r="F145" s="197" t="str">
        <f t="shared" si="10"/>
        <v>否</v>
      </c>
      <c r="G145" s="180" t="str">
        <f t="shared" si="11"/>
        <v>项</v>
      </c>
    </row>
    <row r="146" ht="38.1" hidden="1" customHeight="1" spans="1:7">
      <c r="A146" s="198" t="s">
        <v>2810</v>
      </c>
      <c r="B146" s="199" t="s">
        <v>2811</v>
      </c>
      <c r="C146" s="200"/>
      <c r="D146" s="201"/>
      <c r="E146" s="196" t="str">
        <f t="shared" ref="E146:E209" si="12">IF(C146&lt;&gt;0,D146/C146-1,"")</f>
        <v/>
      </c>
      <c r="F146" s="197" t="str">
        <f t="shared" si="10"/>
        <v>否</v>
      </c>
      <c r="G146" s="180" t="str">
        <f t="shared" si="11"/>
        <v>项</v>
      </c>
    </row>
    <row r="147" ht="42" hidden="1" customHeight="1" spans="1:7">
      <c r="A147" s="198" t="s">
        <v>2812</v>
      </c>
      <c r="B147" s="221" t="s">
        <v>2813</v>
      </c>
      <c r="C147" s="200">
        <f>SUM(C148:C151)</f>
        <v>0</v>
      </c>
      <c r="D147" s="201">
        <f>SUM(D148:D151)</f>
        <v>0</v>
      </c>
      <c r="E147" s="196" t="str">
        <f t="shared" si="12"/>
        <v/>
      </c>
      <c r="F147" s="197" t="str">
        <f t="shared" si="10"/>
        <v>否</v>
      </c>
      <c r="G147" s="180" t="str">
        <f t="shared" si="11"/>
        <v>款</v>
      </c>
    </row>
    <row r="148" ht="38.1" hidden="1" customHeight="1" spans="1:7">
      <c r="A148" s="198" t="s">
        <v>2814</v>
      </c>
      <c r="B148" s="221" t="s">
        <v>2815</v>
      </c>
      <c r="C148" s="200"/>
      <c r="D148" s="201"/>
      <c r="E148" s="196" t="str">
        <f t="shared" si="12"/>
        <v/>
      </c>
      <c r="F148" s="197" t="str">
        <f t="shared" si="10"/>
        <v>否</v>
      </c>
      <c r="G148" s="180" t="str">
        <f t="shared" si="11"/>
        <v>项</v>
      </c>
    </row>
    <row r="149" ht="38.1" hidden="1" customHeight="1" spans="1:7">
      <c r="A149" s="198" t="s">
        <v>2816</v>
      </c>
      <c r="B149" s="221" t="s">
        <v>2817</v>
      </c>
      <c r="C149" s="200"/>
      <c r="D149" s="201"/>
      <c r="E149" s="196" t="str">
        <f t="shared" si="12"/>
        <v/>
      </c>
      <c r="F149" s="197" t="str">
        <f t="shared" si="10"/>
        <v>否</v>
      </c>
      <c r="G149" s="180" t="str">
        <f t="shared" si="11"/>
        <v>项</v>
      </c>
    </row>
    <row r="150" ht="38.1" hidden="1" customHeight="1" spans="1:7">
      <c r="A150" s="198" t="s">
        <v>2818</v>
      </c>
      <c r="B150" s="221" t="s">
        <v>2819</v>
      </c>
      <c r="C150" s="200"/>
      <c r="D150" s="201"/>
      <c r="E150" s="196" t="str">
        <f t="shared" si="12"/>
        <v/>
      </c>
      <c r="F150" s="197" t="str">
        <f t="shared" si="10"/>
        <v>否</v>
      </c>
      <c r="G150" s="180" t="str">
        <f t="shared" si="11"/>
        <v>项</v>
      </c>
    </row>
    <row r="151" ht="38.1" hidden="1" customHeight="1" spans="1:7">
      <c r="A151" s="198" t="s">
        <v>2820</v>
      </c>
      <c r="B151" s="221" t="s">
        <v>2821</v>
      </c>
      <c r="C151" s="200"/>
      <c r="D151" s="201"/>
      <c r="E151" s="196" t="str">
        <f t="shared" si="12"/>
        <v/>
      </c>
      <c r="F151" s="197" t="str">
        <f t="shared" si="10"/>
        <v>否</v>
      </c>
      <c r="G151" s="180" t="str">
        <f t="shared" si="11"/>
        <v>项</v>
      </c>
    </row>
    <row r="152" ht="38.1" hidden="1" customHeight="1" spans="1:7">
      <c r="A152" s="198" t="s">
        <v>2822</v>
      </c>
      <c r="B152" s="199" t="s">
        <v>2823</v>
      </c>
      <c r="C152" s="200">
        <f>SUM(C153:C160)</f>
        <v>0</v>
      </c>
      <c r="D152" s="201">
        <f>SUM(D153:D160)</f>
        <v>0</v>
      </c>
      <c r="E152" s="196" t="str">
        <f t="shared" si="12"/>
        <v/>
      </c>
      <c r="F152" s="197" t="str">
        <f t="shared" si="10"/>
        <v>否</v>
      </c>
      <c r="G152" s="180" t="str">
        <f t="shared" si="11"/>
        <v>款</v>
      </c>
    </row>
    <row r="153" ht="38.1" hidden="1" customHeight="1" spans="1:7">
      <c r="A153" s="198" t="s">
        <v>2824</v>
      </c>
      <c r="B153" s="199" t="s">
        <v>2825</v>
      </c>
      <c r="C153" s="200"/>
      <c r="D153" s="201"/>
      <c r="E153" s="196" t="str">
        <f t="shared" si="12"/>
        <v/>
      </c>
      <c r="F153" s="197" t="str">
        <f t="shared" si="10"/>
        <v>否</v>
      </c>
      <c r="G153" s="180" t="str">
        <f t="shared" si="11"/>
        <v>项</v>
      </c>
    </row>
    <row r="154" ht="38.1" hidden="1" customHeight="1" spans="1:7">
      <c r="A154" s="198" t="s">
        <v>2826</v>
      </c>
      <c r="B154" s="199" t="s">
        <v>2827</v>
      </c>
      <c r="C154" s="200"/>
      <c r="D154" s="201"/>
      <c r="E154" s="196" t="str">
        <f t="shared" si="12"/>
        <v/>
      </c>
      <c r="F154" s="197" t="str">
        <f t="shared" si="10"/>
        <v>否</v>
      </c>
      <c r="G154" s="180" t="str">
        <f t="shared" si="11"/>
        <v>项</v>
      </c>
    </row>
    <row r="155" ht="38.1" hidden="1" customHeight="1" spans="1:7">
      <c r="A155" s="198" t="s">
        <v>2828</v>
      </c>
      <c r="B155" s="199" t="s">
        <v>2829</v>
      </c>
      <c r="C155" s="200"/>
      <c r="D155" s="201"/>
      <c r="E155" s="196" t="str">
        <f t="shared" si="12"/>
        <v/>
      </c>
      <c r="F155" s="197" t="str">
        <f t="shared" si="10"/>
        <v>否</v>
      </c>
      <c r="G155" s="180" t="str">
        <f t="shared" si="11"/>
        <v>项</v>
      </c>
    </row>
    <row r="156" ht="38.1" hidden="1" customHeight="1" spans="1:7">
      <c r="A156" s="198" t="s">
        <v>2830</v>
      </c>
      <c r="B156" s="199" t="s">
        <v>2831</v>
      </c>
      <c r="C156" s="200"/>
      <c r="D156" s="201"/>
      <c r="E156" s="196" t="str">
        <f t="shared" si="12"/>
        <v/>
      </c>
      <c r="F156" s="197" t="str">
        <f t="shared" si="10"/>
        <v>否</v>
      </c>
      <c r="G156" s="180" t="str">
        <f t="shared" si="11"/>
        <v>项</v>
      </c>
    </row>
    <row r="157" ht="38.1" hidden="1" customHeight="1" spans="1:7">
      <c r="A157" s="198" t="s">
        <v>2832</v>
      </c>
      <c r="B157" s="199" t="s">
        <v>2833</v>
      </c>
      <c r="C157" s="200"/>
      <c r="D157" s="201"/>
      <c r="E157" s="196" t="str">
        <f t="shared" si="12"/>
        <v/>
      </c>
      <c r="F157" s="197" t="str">
        <f t="shared" si="10"/>
        <v>否</v>
      </c>
      <c r="G157" s="180" t="str">
        <f t="shared" si="11"/>
        <v>项</v>
      </c>
    </row>
    <row r="158" ht="38.1" hidden="1" customHeight="1" spans="1:7">
      <c r="A158" s="198" t="s">
        <v>2834</v>
      </c>
      <c r="B158" s="199" t="s">
        <v>2835</v>
      </c>
      <c r="C158" s="200"/>
      <c r="D158" s="201"/>
      <c r="E158" s="196" t="str">
        <f t="shared" si="12"/>
        <v/>
      </c>
      <c r="F158" s="197" t="str">
        <f t="shared" si="10"/>
        <v>否</v>
      </c>
      <c r="G158" s="180" t="str">
        <f t="shared" si="11"/>
        <v>项</v>
      </c>
    </row>
    <row r="159" ht="38.1" hidden="1" customHeight="1" spans="1:7">
      <c r="A159" s="198" t="s">
        <v>2836</v>
      </c>
      <c r="B159" s="199" t="s">
        <v>2837</v>
      </c>
      <c r="C159" s="200"/>
      <c r="D159" s="201"/>
      <c r="E159" s="196" t="str">
        <f t="shared" si="12"/>
        <v/>
      </c>
      <c r="F159" s="197" t="str">
        <f t="shared" si="10"/>
        <v>否</v>
      </c>
      <c r="G159" s="180" t="str">
        <f t="shared" si="11"/>
        <v>项</v>
      </c>
    </row>
    <row r="160" ht="38.1" hidden="1" customHeight="1" spans="1:7">
      <c r="A160" s="198" t="s">
        <v>2838</v>
      </c>
      <c r="B160" s="199" t="s">
        <v>2839</v>
      </c>
      <c r="C160" s="200"/>
      <c r="D160" s="201"/>
      <c r="E160" s="196" t="str">
        <f t="shared" si="12"/>
        <v/>
      </c>
      <c r="F160" s="197" t="str">
        <f t="shared" si="10"/>
        <v>否</v>
      </c>
      <c r="G160" s="180" t="str">
        <f t="shared" si="11"/>
        <v>项</v>
      </c>
    </row>
    <row r="161" ht="38.1" hidden="1" customHeight="1" spans="1:7">
      <c r="A161" s="198" t="s">
        <v>2840</v>
      </c>
      <c r="B161" s="199" t="s">
        <v>2841</v>
      </c>
      <c r="C161" s="200">
        <f>SUM(C162:C167)</f>
        <v>0</v>
      </c>
      <c r="D161" s="201">
        <f>SUM(D162:D167)</f>
        <v>0</v>
      </c>
      <c r="E161" s="196" t="str">
        <f t="shared" si="12"/>
        <v/>
      </c>
      <c r="F161" s="197" t="str">
        <f t="shared" si="10"/>
        <v>否</v>
      </c>
      <c r="G161" s="180" t="str">
        <f t="shared" si="11"/>
        <v>款</v>
      </c>
    </row>
    <row r="162" ht="38.1" hidden="1" customHeight="1" spans="1:7">
      <c r="A162" s="198" t="s">
        <v>2842</v>
      </c>
      <c r="B162" s="199" t="s">
        <v>2843</v>
      </c>
      <c r="C162" s="200"/>
      <c r="D162" s="201"/>
      <c r="E162" s="196" t="str">
        <f t="shared" si="12"/>
        <v/>
      </c>
      <c r="F162" s="197" t="str">
        <f t="shared" si="10"/>
        <v>否</v>
      </c>
      <c r="G162" s="180" t="str">
        <f t="shared" si="11"/>
        <v>项</v>
      </c>
    </row>
    <row r="163" ht="38.1" hidden="1" customHeight="1" spans="1:7">
      <c r="A163" s="198" t="s">
        <v>2844</v>
      </c>
      <c r="B163" s="199" t="s">
        <v>2845</v>
      </c>
      <c r="C163" s="200"/>
      <c r="D163" s="201"/>
      <c r="E163" s="196" t="str">
        <f t="shared" si="12"/>
        <v/>
      </c>
      <c r="F163" s="197" t="str">
        <f t="shared" si="10"/>
        <v>否</v>
      </c>
      <c r="G163" s="180" t="str">
        <f t="shared" si="11"/>
        <v>项</v>
      </c>
    </row>
    <row r="164" ht="38.1" hidden="1" customHeight="1" spans="1:7">
      <c r="A164" s="198" t="s">
        <v>2846</v>
      </c>
      <c r="B164" s="199" t="s">
        <v>2847</v>
      </c>
      <c r="C164" s="200"/>
      <c r="D164" s="201"/>
      <c r="E164" s="196" t="str">
        <f t="shared" si="12"/>
        <v/>
      </c>
      <c r="F164" s="197" t="str">
        <f t="shared" si="10"/>
        <v>否</v>
      </c>
      <c r="G164" s="180" t="str">
        <f t="shared" si="11"/>
        <v>项</v>
      </c>
    </row>
    <row r="165" ht="38.1" hidden="1" customHeight="1" spans="1:7">
      <c r="A165" s="198" t="s">
        <v>2848</v>
      </c>
      <c r="B165" s="199" t="s">
        <v>2849</v>
      </c>
      <c r="C165" s="200"/>
      <c r="D165" s="201"/>
      <c r="E165" s="196" t="str">
        <f t="shared" si="12"/>
        <v/>
      </c>
      <c r="F165" s="197" t="str">
        <f t="shared" si="10"/>
        <v>否</v>
      </c>
      <c r="G165" s="180" t="str">
        <f t="shared" si="11"/>
        <v>项</v>
      </c>
    </row>
    <row r="166" ht="38.1" hidden="1" customHeight="1" spans="1:7">
      <c r="A166" s="198" t="s">
        <v>2850</v>
      </c>
      <c r="B166" s="199" t="s">
        <v>2851</v>
      </c>
      <c r="C166" s="200"/>
      <c r="D166" s="201"/>
      <c r="E166" s="196" t="str">
        <f t="shared" si="12"/>
        <v/>
      </c>
      <c r="F166" s="197" t="str">
        <f t="shared" si="10"/>
        <v>否</v>
      </c>
      <c r="G166" s="180" t="str">
        <f t="shared" si="11"/>
        <v>项</v>
      </c>
    </row>
    <row r="167" ht="38.1" hidden="1" customHeight="1" spans="1:7">
      <c r="A167" s="198" t="s">
        <v>2852</v>
      </c>
      <c r="B167" s="199" t="s">
        <v>2853</v>
      </c>
      <c r="C167" s="200"/>
      <c r="D167" s="201"/>
      <c r="E167" s="196" t="str">
        <f t="shared" si="12"/>
        <v/>
      </c>
      <c r="F167" s="197" t="str">
        <f t="shared" si="10"/>
        <v>否</v>
      </c>
      <c r="G167" s="180" t="str">
        <f t="shared" si="11"/>
        <v>项</v>
      </c>
    </row>
    <row r="168" ht="42" hidden="1" customHeight="1" spans="1:7">
      <c r="A168" s="198" t="s">
        <v>2854</v>
      </c>
      <c r="B168" s="199" t="s">
        <v>2855</v>
      </c>
      <c r="C168" s="200">
        <f>SUM(C169:C176)</f>
        <v>0</v>
      </c>
      <c r="D168" s="201">
        <f>SUM(D169:D176)</f>
        <v>0</v>
      </c>
      <c r="E168" s="196" t="str">
        <f t="shared" si="12"/>
        <v/>
      </c>
      <c r="F168" s="197" t="str">
        <f t="shared" si="10"/>
        <v>否</v>
      </c>
      <c r="G168" s="180" t="str">
        <f t="shared" si="11"/>
        <v>款</v>
      </c>
    </row>
    <row r="169" ht="38.1" hidden="1" customHeight="1" spans="1:7">
      <c r="A169" s="198" t="s">
        <v>2856</v>
      </c>
      <c r="B169" s="199" t="s">
        <v>2857</v>
      </c>
      <c r="C169" s="200"/>
      <c r="D169" s="201"/>
      <c r="E169" s="196" t="str">
        <f t="shared" si="12"/>
        <v/>
      </c>
      <c r="F169" s="197" t="str">
        <f t="shared" si="10"/>
        <v>否</v>
      </c>
      <c r="G169" s="180" t="str">
        <f t="shared" si="11"/>
        <v>项</v>
      </c>
    </row>
    <row r="170" ht="38.1" hidden="1" customHeight="1" spans="1:7">
      <c r="A170" s="198" t="s">
        <v>2858</v>
      </c>
      <c r="B170" s="199" t="s">
        <v>2859</v>
      </c>
      <c r="C170" s="200"/>
      <c r="D170" s="201"/>
      <c r="E170" s="196" t="str">
        <f t="shared" si="12"/>
        <v/>
      </c>
      <c r="F170" s="197" t="str">
        <f t="shared" si="10"/>
        <v>否</v>
      </c>
      <c r="G170" s="180" t="str">
        <f t="shared" si="11"/>
        <v>项</v>
      </c>
    </row>
    <row r="171" ht="38.1" hidden="1" customHeight="1" spans="1:7">
      <c r="A171" s="198" t="s">
        <v>2860</v>
      </c>
      <c r="B171" s="199" t="s">
        <v>2861</v>
      </c>
      <c r="C171" s="200"/>
      <c r="D171" s="201"/>
      <c r="E171" s="196" t="str">
        <f t="shared" si="12"/>
        <v/>
      </c>
      <c r="F171" s="197" t="str">
        <f t="shared" si="10"/>
        <v>否</v>
      </c>
      <c r="G171" s="180" t="str">
        <f t="shared" si="11"/>
        <v>项</v>
      </c>
    </row>
    <row r="172" ht="38.1" hidden="1" customHeight="1" spans="1:7">
      <c r="A172" s="198" t="s">
        <v>2862</v>
      </c>
      <c r="B172" s="199" t="s">
        <v>2863</v>
      </c>
      <c r="C172" s="200"/>
      <c r="D172" s="201"/>
      <c r="E172" s="196" t="str">
        <f t="shared" si="12"/>
        <v/>
      </c>
      <c r="F172" s="197" t="str">
        <f t="shared" si="10"/>
        <v>否</v>
      </c>
      <c r="G172" s="180" t="str">
        <f t="shared" si="11"/>
        <v>项</v>
      </c>
    </row>
    <row r="173" ht="38.1" hidden="1" customHeight="1" spans="1:7">
      <c r="A173" s="198" t="s">
        <v>2864</v>
      </c>
      <c r="B173" s="199" t="s">
        <v>2865</v>
      </c>
      <c r="C173" s="200"/>
      <c r="D173" s="201"/>
      <c r="E173" s="196" t="str">
        <f t="shared" si="12"/>
        <v/>
      </c>
      <c r="F173" s="197" t="str">
        <f t="shared" si="10"/>
        <v>否</v>
      </c>
      <c r="G173" s="180" t="str">
        <f t="shared" si="11"/>
        <v>项</v>
      </c>
    </row>
    <row r="174" ht="38.1" hidden="1" customHeight="1" spans="1:7">
      <c r="A174" s="198" t="s">
        <v>2866</v>
      </c>
      <c r="B174" s="199" t="s">
        <v>2867</v>
      </c>
      <c r="C174" s="200"/>
      <c r="D174" s="201"/>
      <c r="E174" s="196" t="str">
        <f t="shared" si="12"/>
        <v/>
      </c>
      <c r="F174" s="197" t="str">
        <f t="shared" si="10"/>
        <v>否</v>
      </c>
      <c r="G174" s="180" t="str">
        <f t="shared" si="11"/>
        <v>项</v>
      </c>
    </row>
    <row r="175" ht="38.1" hidden="1" customHeight="1" spans="1:7">
      <c r="A175" s="198" t="s">
        <v>2868</v>
      </c>
      <c r="B175" s="199" t="s">
        <v>2869</v>
      </c>
      <c r="C175" s="200"/>
      <c r="D175" s="201"/>
      <c r="E175" s="196" t="str">
        <f t="shared" si="12"/>
        <v/>
      </c>
      <c r="F175" s="197" t="str">
        <f t="shared" si="10"/>
        <v>否</v>
      </c>
      <c r="G175" s="180" t="str">
        <f t="shared" si="11"/>
        <v>项</v>
      </c>
    </row>
    <row r="176" ht="38.1" hidden="1" customHeight="1" spans="1:7">
      <c r="A176" s="198" t="s">
        <v>2870</v>
      </c>
      <c r="B176" s="199" t="s">
        <v>2871</v>
      </c>
      <c r="C176" s="200"/>
      <c r="D176" s="201"/>
      <c r="E176" s="196" t="str">
        <f t="shared" si="12"/>
        <v/>
      </c>
      <c r="F176" s="197" t="str">
        <f t="shared" si="10"/>
        <v>否</v>
      </c>
      <c r="G176" s="180" t="str">
        <f t="shared" si="11"/>
        <v>项</v>
      </c>
    </row>
    <row r="177" ht="38.1" hidden="1" customHeight="1" spans="1:7">
      <c r="A177" s="198" t="s">
        <v>2872</v>
      </c>
      <c r="B177" s="199" t="s">
        <v>2873</v>
      </c>
      <c r="C177" s="200">
        <f>SUM(C178:C179)</f>
        <v>0</v>
      </c>
      <c r="D177" s="201">
        <f>SUM(D178:D179)</f>
        <v>0</v>
      </c>
      <c r="E177" s="196" t="str">
        <f t="shared" si="12"/>
        <v/>
      </c>
      <c r="F177" s="197" t="str">
        <f t="shared" si="10"/>
        <v>否</v>
      </c>
      <c r="G177" s="180" t="str">
        <f t="shared" si="11"/>
        <v>款</v>
      </c>
    </row>
    <row r="178" ht="38.1" hidden="1" customHeight="1" spans="1:7">
      <c r="A178" s="198" t="s">
        <v>2874</v>
      </c>
      <c r="B178" s="199" t="s">
        <v>2796</v>
      </c>
      <c r="C178" s="200"/>
      <c r="D178" s="201"/>
      <c r="E178" s="196" t="str">
        <f t="shared" si="12"/>
        <v/>
      </c>
      <c r="F178" s="197" t="str">
        <f t="shared" si="10"/>
        <v>否</v>
      </c>
      <c r="G178" s="180" t="str">
        <f t="shared" si="11"/>
        <v>项</v>
      </c>
    </row>
    <row r="179" ht="38.1" hidden="1" customHeight="1" spans="1:7">
      <c r="A179" s="198" t="s">
        <v>2875</v>
      </c>
      <c r="B179" s="199" t="s">
        <v>2876</v>
      </c>
      <c r="C179" s="200"/>
      <c r="D179" s="201"/>
      <c r="E179" s="196" t="str">
        <f t="shared" si="12"/>
        <v/>
      </c>
      <c r="F179" s="197" t="str">
        <f t="shared" si="10"/>
        <v>否</v>
      </c>
      <c r="G179" s="180" t="str">
        <f t="shared" si="11"/>
        <v>项</v>
      </c>
    </row>
    <row r="180" ht="42" hidden="1" customHeight="1" spans="1:9">
      <c r="A180" s="198" t="s">
        <v>2877</v>
      </c>
      <c r="B180" s="199" t="s">
        <v>2878</v>
      </c>
      <c r="C180" s="200">
        <f>SUM(C181:C182)</f>
        <v>0</v>
      </c>
      <c r="D180" s="201">
        <f>SUM(D181:D182)</f>
        <v>0</v>
      </c>
      <c r="E180" s="196" t="str">
        <f t="shared" si="12"/>
        <v/>
      </c>
      <c r="F180" s="197" t="str">
        <f t="shared" si="10"/>
        <v>否</v>
      </c>
      <c r="G180" s="180" t="str">
        <f t="shared" si="11"/>
        <v>款</v>
      </c>
      <c r="I180" s="180">
        <f>SUBTOTAL(9,I149:I178)</f>
        <v>0</v>
      </c>
    </row>
    <row r="181" ht="38.1" hidden="1" customHeight="1" spans="1:7">
      <c r="A181" s="198" t="s">
        <v>2879</v>
      </c>
      <c r="B181" s="199" t="s">
        <v>2796</v>
      </c>
      <c r="C181" s="200"/>
      <c r="D181" s="201"/>
      <c r="E181" s="196" t="str">
        <f t="shared" si="12"/>
        <v/>
      </c>
      <c r="F181" s="197" t="str">
        <f t="shared" si="10"/>
        <v>否</v>
      </c>
      <c r="G181" s="180" t="str">
        <f t="shared" si="11"/>
        <v>项</v>
      </c>
    </row>
    <row r="182" ht="38.1" hidden="1" customHeight="1" spans="1:7">
      <c r="A182" s="198" t="s">
        <v>2880</v>
      </c>
      <c r="B182" s="199" t="s">
        <v>2881</v>
      </c>
      <c r="C182" s="200"/>
      <c r="D182" s="201"/>
      <c r="E182" s="196" t="str">
        <f t="shared" si="12"/>
        <v/>
      </c>
      <c r="F182" s="197" t="str">
        <f t="shared" si="10"/>
        <v>否</v>
      </c>
      <c r="G182" s="180" t="str">
        <f t="shared" si="11"/>
        <v>项</v>
      </c>
    </row>
    <row r="183" ht="38.1" hidden="1" customHeight="1" spans="1:7">
      <c r="A183" s="198" t="s">
        <v>2882</v>
      </c>
      <c r="B183" s="199" t="s">
        <v>2883</v>
      </c>
      <c r="C183" s="200"/>
      <c r="D183" s="201"/>
      <c r="E183" s="196" t="str">
        <f t="shared" si="12"/>
        <v/>
      </c>
      <c r="F183" s="197" t="str">
        <f t="shared" si="10"/>
        <v>否</v>
      </c>
      <c r="G183" s="180" t="str">
        <f t="shared" si="11"/>
        <v>款</v>
      </c>
    </row>
    <row r="184" ht="38.1" hidden="1" customHeight="1" spans="1:7">
      <c r="A184" s="198" t="s">
        <v>2884</v>
      </c>
      <c r="B184" s="221" t="s">
        <v>2885</v>
      </c>
      <c r="C184" s="200">
        <f>SUM(C185:C187)</f>
        <v>0</v>
      </c>
      <c r="D184" s="201">
        <f>SUM(D185:D187)</f>
        <v>0</v>
      </c>
      <c r="E184" s="196" t="str">
        <f t="shared" si="12"/>
        <v/>
      </c>
      <c r="F184" s="197" t="str">
        <f t="shared" si="10"/>
        <v>否</v>
      </c>
      <c r="G184" s="180" t="str">
        <f t="shared" si="11"/>
        <v>款</v>
      </c>
    </row>
    <row r="185" ht="38.1" hidden="1" customHeight="1" spans="1:7">
      <c r="A185" s="198" t="s">
        <v>2886</v>
      </c>
      <c r="B185" s="221" t="s">
        <v>2815</v>
      </c>
      <c r="C185" s="200"/>
      <c r="D185" s="201"/>
      <c r="E185" s="196" t="str">
        <f t="shared" si="12"/>
        <v/>
      </c>
      <c r="F185" s="197" t="str">
        <f t="shared" si="10"/>
        <v>否</v>
      </c>
      <c r="G185" s="180" t="str">
        <f t="shared" si="11"/>
        <v>项</v>
      </c>
    </row>
    <row r="186" ht="38.1" hidden="1" customHeight="1" spans="1:7">
      <c r="A186" s="198" t="s">
        <v>2887</v>
      </c>
      <c r="B186" s="221" t="s">
        <v>2819</v>
      </c>
      <c r="C186" s="200"/>
      <c r="D186" s="201"/>
      <c r="E186" s="196" t="str">
        <f t="shared" si="12"/>
        <v/>
      </c>
      <c r="F186" s="197" t="str">
        <f t="shared" si="10"/>
        <v>否</v>
      </c>
      <c r="G186" s="180" t="str">
        <f t="shared" si="11"/>
        <v>项</v>
      </c>
    </row>
    <row r="187" ht="38.1" hidden="1" customHeight="1" spans="1:7">
      <c r="A187" s="198" t="s">
        <v>2888</v>
      </c>
      <c r="B187" s="221" t="s">
        <v>2889</v>
      </c>
      <c r="C187" s="200"/>
      <c r="D187" s="201"/>
      <c r="E187" s="196" t="str">
        <f t="shared" si="12"/>
        <v/>
      </c>
      <c r="F187" s="197" t="str">
        <f t="shared" si="10"/>
        <v>否</v>
      </c>
      <c r="G187" s="180" t="str">
        <f t="shared" si="11"/>
        <v>项</v>
      </c>
    </row>
    <row r="188" ht="42" hidden="1" customHeight="1" spans="1:7">
      <c r="A188" s="192" t="s">
        <v>201</v>
      </c>
      <c r="B188" s="193" t="s">
        <v>2890</v>
      </c>
      <c r="C188" s="194">
        <f>SUM(C189)</f>
        <v>0</v>
      </c>
      <c r="D188" s="195">
        <f>SUM(D189)</f>
        <v>0</v>
      </c>
      <c r="E188" s="196" t="str">
        <f t="shared" si="12"/>
        <v/>
      </c>
      <c r="F188" s="197" t="str">
        <f t="shared" si="10"/>
        <v>是</v>
      </c>
      <c r="G188" s="180" t="str">
        <f t="shared" si="11"/>
        <v>类</v>
      </c>
    </row>
    <row r="189" ht="42" hidden="1" customHeight="1" spans="1:7">
      <c r="A189" s="198" t="s">
        <v>2891</v>
      </c>
      <c r="B189" s="199" t="s">
        <v>2892</v>
      </c>
      <c r="C189" s="200">
        <f>SUM(C190:C191)</f>
        <v>0</v>
      </c>
      <c r="D189" s="201">
        <f>SUM(D190:D191)</f>
        <v>0</v>
      </c>
      <c r="E189" s="196" t="str">
        <f t="shared" si="12"/>
        <v/>
      </c>
      <c r="F189" s="197" t="str">
        <f t="shared" si="10"/>
        <v>否</v>
      </c>
      <c r="G189" s="180" t="str">
        <f t="shared" si="11"/>
        <v>款</v>
      </c>
    </row>
    <row r="190" ht="38.1" hidden="1" customHeight="1" spans="1:7">
      <c r="A190" s="198" t="s">
        <v>2893</v>
      </c>
      <c r="B190" s="199" t="s">
        <v>2894</v>
      </c>
      <c r="C190" s="200"/>
      <c r="D190" s="201"/>
      <c r="E190" s="196" t="str">
        <f t="shared" si="12"/>
        <v/>
      </c>
      <c r="F190" s="197" t="str">
        <f t="shared" si="10"/>
        <v>否</v>
      </c>
      <c r="G190" s="180" t="str">
        <f t="shared" si="11"/>
        <v>项</v>
      </c>
    </row>
    <row r="191" ht="38.1" hidden="1" customHeight="1" spans="1:7">
      <c r="A191" s="198" t="s">
        <v>2895</v>
      </c>
      <c r="B191" s="199" t="s">
        <v>2896</v>
      </c>
      <c r="C191" s="200"/>
      <c r="D191" s="201"/>
      <c r="E191" s="196" t="str">
        <f t="shared" si="12"/>
        <v/>
      </c>
      <c r="F191" s="197" t="str">
        <f t="shared" si="10"/>
        <v>否</v>
      </c>
      <c r="G191" s="180" t="str">
        <f t="shared" si="11"/>
        <v>项</v>
      </c>
    </row>
    <row r="192" ht="42" customHeight="1" spans="1:7">
      <c r="A192" s="192" t="s">
        <v>223</v>
      </c>
      <c r="B192" s="193" t="s">
        <v>2897</v>
      </c>
      <c r="C192" s="194">
        <f>SUM(C194:C197,C207)</f>
        <v>21867</v>
      </c>
      <c r="D192" s="195">
        <f>SUM(D194:D197,D207)</f>
        <v>40825</v>
      </c>
      <c r="E192" s="196">
        <f t="shared" si="12"/>
        <v>0.867</v>
      </c>
      <c r="F192" s="197" t="str">
        <f t="shared" si="10"/>
        <v>是</v>
      </c>
      <c r="G192" s="180" t="str">
        <f t="shared" si="11"/>
        <v>类</v>
      </c>
    </row>
    <row r="193" ht="42" customHeight="1" spans="1:7">
      <c r="A193" s="198" t="s">
        <v>2898</v>
      </c>
      <c r="B193" s="199" t="s">
        <v>2899</v>
      </c>
      <c r="C193" s="201">
        <f>SUM(C194:C196)</f>
        <v>21500</v>
      </c>
      <c r="D193" s="201">
        <f>SUM(D194:D196)</f>
        <v>40000</v>
      </c>
      <c r="E193" s="196">
        <f t="shared" si="12"/>
        <v>0.86</v>
      </c>
      <c r="F193" s="197" t="str">
        <f t="shared" si="10"/>
        <v>是</v>
      </c>
      <c r="G193" s="180" t="str">
        <f t="shared" si="11"/>
        <v>款</v>
      </c>
    </row>
    <row r="194" ht="38.1" hidden="1" customHeight="1" spans="1:7">
      <c r="A194" s="198" t="s">
        <v>2900</v>
      </c>
      <c r="B194" s="199" t="s">
        <v>2901</v>
      </c>
      <c r="C194" s="200"/>
      <c r="D194" s="201"/>
      <c r="E194" s="196" t="str">
        <f t="shared" si="12"/>
        <v/>
      </c>
      <c r="F194" s="197" t="str">
        <f t="shared" si="10"/>
        <v>否</v>
      </c>
      <c r="G194" s="180" t="str">
        <f t="shared" si="11"/>
        <v>项</v>
      </c>
    </row>
    <row r="195" ht="38.1" customHeight="1" spans="1:7">
      <c r="A195" s="198" t="s">
        <v>2902</v>
      </c>
      <c r="B195" s="199" t="s">
        <v>2903</v>
      </c>
      <c r="C195" s="211">
        <v>16500</v>
      </c>
      <c r="D195" s="211">
        <v>40000</v>
      </c>
      <c r="E195" s="196">
        <f t="shared" si="12"/>
        <v>1.424</v>
      </c>
      <c r="F195" s="197" t="str">
        <f t="shared" si="10"/>
        <v>是</v>
      </c>
      <c r="G195" s="180" t="str">
        <f t="shared" si="11"/>
        <v>项</v>
      </c>
    </row>
    <row r="196" ht="38.1" hidden="1" customHeight="1" spans="1:7">
      <c r="A196" s="198" t="s">
        <v>2904</v>
      </c>
      <c r="B196" s="199" t="s">
        <v>2905</v>
      </c>
      <c r="C196" s="211">
        <v>5000</v>
      </c>
      <c r="D196" s="211"/>
      <c r="E196" s="196">
        <f t="shared" si="12"/>
        <v>-1</v>
      </c>
      <c r="F196" s="197" t="str">
        <f t="shared" si="10"/>
        <v>是</v>
      </c>
      <c r="G196" s="180" t="str">
        <f t="shared" si="11"/>
        <v>项</v>
      </c>
    </row>
    <row r="197" ht="42" customHeight="1" spans="1:7">
      <c r="A197" s="198" t="s">
        <v>2906</v>
      </c>
      <c r="B197" s="199" t="s">
        <v>2907</v>
      </c>
      <c r="C197" s="200">
        <f>SUM(C198:C205)</f>
        <v>2</v>
      </c>
      <c r="D197" s="200">
        <f>SUM(D198:D205)</f>
        <v>6</v>
      </c>
      <c r="E197" s="196">
        <f t="shared" si="12"/>
        <v>2</v>
      </c>
      <c r="F197" s="197" t="str">
        <f t="shared" si="10"/>
        <v>是</v>
      </c>
      <c r="G197" s="180" t="str">
        <f t="shared" si="11"/>
        <v>款</v>
      </c>
    </row>
    <row r="198" ht="38.1" hidden="1" customHeight="1" spans="1:7">
      <c r="A198" s="198" t="s">
        <v>2908</v>
      </c>
      <c r="B198" s="199" t="s">
        <v>2909</v>
      </c>
      <c r="C198" s="200"/>
      <c r="D198" s="201"/>
      <c r="E198" s="196" t="str">
        <f t="shared" si="12"/>
        <v/>
      </c>
      <c r="F198" s="197" t="str">
        <f t="shared" si="10"/>
        <v>否</v>
      </c>
      <c r="G198" s="180" t="str">
        <f t="shared" si="11"/>
        <v>项</v>
      </c>
    </row>
    <row r="199" ht="38.1" hidden="1" customHeight="1" spans="1:7">
      <c r="A199" s="198" t="s">
        <v>2910</v>
      </c>
      <c r="B199" s="199" t="s">
        <v>2911</v>
      </c>
      <c r="C199" s="200"/>
      <c r="D199" s="201"/>
      <c r="E199" s="196" t="str">
        <f t="shared" si="12"/>
        <v/>
      </c>
      <c r="F199" s="197" t="str">
        <f t="shared" si="10"/>
        <v>否</v>
      </c>
      <c r="G199" s="180" t="str">
        <f t="shared" si="11"/>
        <v>项</v>
      </c>
    </row>
    <row r="200" ht="38.1" customHeight="1" spans="1:8">
      <c r="A200" s="198" t="s">
        <v>2912</v>
      </c>
      <c r="B200" s="199" t="s">
        <v>2913</v>
      </c>
      <c r="C200" s="211">
        <v>2</v>
      </c>
      <c r="D200" s="212">
        <v>5</v>
      </c>
      <c r="E200" s="196">
        <f t="shared" si="12"/>
        <v>1.5</v>
      </c>
      <c r="F200" s="197" t="str">
        <f t="shared" si="10"/>
        <v>是</v>
      </c>
      <c r="G200" s="180" t="str">
        <f t="shared" si="11"/>
        <v>项</v>
      </c>
      <c r="H200" s="213"/>
    </row>
    <row r="201" ht="38.1" hidden="1" customHeight="1" spans="1:7">
      <c r="A201" s="198" t="s">
        <v>2914</v>
      </c>
      <c r="B201" s="199" t="s">
        <v>2915</v>
      </c>
      <c r="C201" s="200"/>
      <c r="D201" s="201"/>
      <c r="E201" s="196" t="str">
        <f t="shared" si="12"/>
        <v/>
      </c>
      <c r="F201" s="197" t="str">
        <f t="shared" si="10"/>
        <v>否</v>
      </c>
      <c r="G201" s="180" t="str">
        <f t="shared" si="11"/>
        <v>项</v>
      </c>
    </row>
    <row r="202" ht="38.1" hidden="1" customHeight="1" spans="1:7">
      <c r="A202" s="198" t="s">
        <v>2916</v>
      </c>
      <c r="B202" s="199" t="s">
        <v>2917</v>
      </c>
      <c r="C202" s="200"/>
      <c r="D202" s="201"/>
      <c r="E202" s="196" t="str">
        <f t="shared" si="12"/>
        <v/>
      </c>
      <c r="F202" s="197" t="str">
        <f t="shared" si="10"/>
        <v>否</v>
      </c>
      <c r="G202" s="180" t="str">
        <f t="shared" si="11"/>
        <v>项</v>
      </c>
    </row>
    <row r="203" ht="38.1" hidden="1" customHeight="1" spans="1:7">
      <c r="A203" s="198" t="s">
        <v>2918</v>
      </c>
      <c r="B203" s="199" t="s">
        <v>2919</v>
      </c>
      <c r="C203" s="200"/>
      <c r="D203" s="201"/>
      <c r="E203" s="196" t="str">
        <f t="shared" si="12"/>
        <v/>
      </c>
      <c r="F203" s="197" t="str">
        <f t="shared" si="10"/>
        <v>否</v>
      </c>
      <c r="G203" s="180" t="str">
        <f t="shared" si="11"/>
        <v>项</v>
      </c>
    </row>
    <row r="204" ht="38.1" customHeight="1" spans="1:8">
      <c r="A204" s="198" t="s">
        <v>2920</v>
      </c>
      <c r="B204" s="199" t="s">
        <v>2921</v>
      </c>
      <c r="C204" s="200"/>
      <c r="D204" s="212">
        <v>1</v>
      </c>
      <c r="E204" s="196" t="str">
        <f t="shared" si="12"/>
        <v/>
      </c>
      <c r="F204" s="197" t="str">
        <f t="shared" si="10"/>
        <v>是</v>
      </c>
      <c r="G204" s="180" t="str">
        <f t="shared" si="11"/>
        <v>项</v>
      </c>
      <c r="H204" s="213"/>
    </row>
    <row r="205" ht="38.1" hidden="1" customHeight="1" spans="1:7">
      <c r="A205" s="198" t="s">
        <v>2922</v>
      </c>
      <c r="B205" s="199" t="s">
        <v>2923</v>
      </c>
      <c r="C205" s="200"/>
      <c r="D205" s="201"/>
      <c r="E205" s="196" t="str">
        <f t="shared" si="12"/>
        <v/>
      </c>
      <c r="F205" s="197" t="str">
        <f t="shared" si="10"/>
        <v>否</v>
      </c>
      <c r="G205" s="180" t="str">
        <f t="shared" si="11"/>
        <v>项</v>
      </c>
    </row>
    <row r="206" ht="38.1" hidden="1" customHeight="1" spans="1:7">
      <c r="A206" s="198">
        <v>22909</v>
      </c>
      <c r="B206" s="204" t="s">
        <v>2924</v>
      </c>
      <c r="C206" s="200"/>
      <c r="D206" s="201"/>
      <c r="E206" s="196" t="str">
        <f t="shared" si="12"/>
        <v/>
      </c>
      <c r="F206" s="197" t="str">
        <f t="shared" si="10"/>
        <v>否</v>
      </c>
      <c r="G206" s="180" t="str">
        <f t="shared" si="11"/>
        <v>款</v>
      </c>
    </row>
    <row r="207" ht="42" customHeight="1" spans="1:7">
      <c r="A207" s="198" t="s">
        <v>2925</v>
      </c>
      <c r="B207" s="199" t="s">
        <v>2926</v>
      </c>
      <c r="C207" s="200">
        <f>SUM(C208:C218)</f>
        <v>365</v>
      </c>
      <c r="D207" s="201">
        <f>SUM(D208:D218)</f>
        <v>819</v>
      </c>
      <c r="E207" s="196">
        <f t="shared" si="12"/>
        <v>1.244</v>
      </c>
      <c r="F207" s="197" t="str">
        <f t="shared" ref="F207:F270" si="13">IF(LEN(A207)=3,"是",IF(B207&lt;&gt;"",IF(SUM(C207:D207)&lt;&gt;0,"是","否"),"是"))</f>
        <v>是</v>
      </c>
      <c r="G207" s="180" t="str">
        <f t="shared" ref="G207:G270" si="14">IF(LEN(A207)=3,"类",IF(LEN(A207)=5,"款","项"))</f>
        <v>款</v>
      </c>
    </row>
    <row r="208" ht="38.1" hidden="1" customHeight="1" spans="1:7">
      <c r="A208" s="220">
        <v>2296001</v>
      </c>
      <c r="B208" s="199" t="s">
        <v>2927</v>
      </c>
      <c r="C208" s="205"/>
      <c r="D208" s="201"/>
      <c r="E208" s="196" t="str">
        <f t="shared" si="12"/>
        <v/>
      </c>
      <c r="F208" s="197" t="str">
        <f t="shared" si="13"/>
        <v>否</v>
      </c>
      <c r="G208" s="180" t="str">
        <f t="shared" si="14"/>
        <v>项</v>
      </c>
    </row>
    <row r="209" ht="38.1" customHeight="1" spans="1:8">
      <c r="A209" s="198" t="s">
        <v>2928</v>
      </c>
      <c r="B209" s="199" t="s">
        <v>2929</v>
      </c>
      <c r="C209" s="211">
        <v>75</v>
      </c>
      <c r="D209" s="212">
        <v>234</v>
      </c>
      <c r="E209" s="196">
        <f t="shared" si="12"/>
        <v>2.12</v>
      </c>
      <c r="F209" s="197" t="str">
        <f t="shared" si="13"/>
        <v>是</v>
      </c>
      <c r="G209" s="180" t="str">
        <f t="shared" si="14"/>
        <v>项</v>
      </c>
      <c r="H209" s="213"/>
    </row>
    <row r="210" ht="38.1" customHeight="1" spans="1:8">
      <c r="A210" s="198" t="s">
        <v>2930</v>
      </c>
      <c r="B210" s="199" t="s">
        <v>2931</v>
      </c>
      <c r="C210" s="211">
        <v>27</v>
      </c>
      <c r="D210" s="212">
        <v>244</v>
      </c>
      <c r="E210" s="196">
        <f t="shared" ref="E210:E273" si="15">IF(C210&lt;&gt;0,D210/C210-1,"")</f>
        <v>8.037</v>
      </c>
      <c r="F210" s="197" t="str">
        <f t="shared" si="13"/>
        <v>是</v>
      </c>
      <c r="G210" s="180" t="str">
        <f t="shared" si="14"/>
        <v>项</v>
      </c>
      <c r="H210" s="213"/>
    </row>
    <row r="211" ht="38.1" customHeight="1" spans="1:8">
      <c r="A211" s="198" t="s">
        <v>2932</v>
      </c>
      <c r="B211" s="199" t="s">
        <v>2933</v>
      </c>
      <c r="C211" s="211">
        <v>2</v>
      </c>
      <c r="D211" s="212">
        <v>9</v>
      </c>
      <c r="E211" s="196">
        <f t="shared" si="15"/>
        <v>3.5</v>
      </c>
      <c r="F211" s="197" t="str">
        <f t="shared" si="13"/>
        <v>是</v>
      </c>
      <c r="G211" s="180" t="str">
        <f t="shared" si="14"/>
        <v>项</v>
      </c>
      <c r="H211" s="213"/>
    </row>
    <row r="212" ht="38.1" hidden="1" customHeight="1" spans="1:7">
      <c r="A212" s="198" t="s">
        <v>2934</v>
      </c>
      <c r="B212" s="199" t="s">
        <v>2935</v>
      </c>
      <c r="C212" s="222"/>
      <c r="D212" s="222"/>
      <c r="E212" s="223" t="str">
        <f t="shared" si="15"/>
        <v/>
      </c>
      <c r="F212" s="197" t="str">
        <f t="shared" si="13"/>
        <v>否</v>
      </c>
      <c r="G212" s="180" t="str">
        <f t="shared" si="14"/>
        <v>项</v>
      </c>
    </row>
    <row r="213" ht="38.1" customHeight="1" spans="1:8">
      <c r="A213" s="198" t="s">
        <v>2936</v>
      </c>
      <c r="B213" s="199" t="s">
        <v>2937</v>
      </c>
      <c r="C213" s="211">
        <v>85</v>
      </c>
      <c r="D213" s="212">
        <v>54</v>
      </c>
      <c r="E213" s="196">
        <f t="shared" si="15"/>
        <v>-0.365</v>
      </c>
      <c r="F213" s="197" t="str">
        <f t="shared" si="13"/>
        <v>是</v>
      </c>
      <c r="G213" s="180" t="str">
        <f t="shared" si="14"/>
        <v>项</v>
      </c>
      <c r="H213" s="213"/>
    </row>
    <row r="214" ht="38.1" hidden="1" customHeight="1" spans="1:7">
      <c r="A214" s="198" t="s">
        <v>2938</v>
      </c>
      <c r="B214" s="199" t="s">
        <v>2939</v>
      </c>
      <c r="C214" s="214"/>
      <c r="D214" s="214"/>
      <c r="E214" s="215" t="str">
        <f t="shared" si="15"/>
        <v/>
      </c>
      <c r="F214" s="197" t="str">
        <f t="shared" si="13"/>
        <v>否</v>
      </c>
      <c r="G214" s="180" t="str">
        <f t="shared" si="14"/>
        <v>项</v>
      </c>
    </row>
    <row r="215" ht="38.1" hidden="1" customHeight="1" spans="1:7">
      <c r="A215" s="198" t="s">
        <v>2940</v>
      </c>
      <c r="B215" s="199" t="s">
        <v>2941</v>
      </c>
      <c r="C215" s="224"/>
      <c r="D215" s="224"/>
      <c r="E215" s="196" t="str">
        <f t="shared" si="15"/>
        <v/>
      </c>
      <c r="F215" s="197" t="str">
        <f t="shared" si="13"/>
        <v>否</v>
      </c>
      <c r="G215" s="180" t="str">
        <f t="shared" si="14"/>
        <v>项</v>
      </c>
    </row>
    <row r="216" ht="38.1" hidden="1" customHeight="1" spans="1:7">
      <c r="A216" s="198" t="s">
        <v>2942</v>
      </c>
      <c r="B216" s="199" t="s">
        <v>2943</v>
      </c>
      <c r="C216" s="224"/>
      <c r="D216" s="224"/>
      <c r="E216" s="196" t="str">
        <f t="shared" si="15"/>
        <v/>
      </c>
      <c r="F216" s="197" t="str">
        <f t="shared" si="13"/>
        <v>否</v>
      </c>
      <c r="G216" s="180" t="str">
        <f t="shared" si="14"/>
        <v>项</v>
      </c>
    </row>
    <row r="217" ht="38.1" hidden="1" customHeight="1" spans="1:7">
      <c r="A217" s="198" t="s">
        <v>2944</v>
      </c>
      <c r="B217" s="199" t="s">
        <v>2945</v>
      </c>
      <c r="C217" s="216"/>
      <c r="D217" s="216"/>
      <c r="E217" s="217" t="str">
        <f t="shared" si="15"/>
        <v/>
      </c>
      <c r="F217" s="197" t="str">
        <f t="shared" si="13"/>
        <v>否</v>
      </c>
      <c r="G217" s="180" t="str">
        <f t="shared" si="14"/>
        <v>项</v>
      </c>
    </row>
    <row r="218" ht="38.1" customHeight="1" spans="1:9">
      <c r="A218" s="198" t="s">
        <v>2946</v>
      </c>
      <c r="B218" s="199" t="s">
        <v>2947</v>
      </c>
      <c r="C218" s="211">
        <v>176</v>
      </c>
      <c r="D218" s="211">
        <v>278</v>
      </c>
      <c r="E218" s="196">
        <f t="shared" si="15"/>
        <v>0.58</v>
      </c>
      <c r="F218" s="197" t="str">
        <f t="shared" si="13"/>
        <v>是</v>
      </c>
      <c r="G218" s="180" t="str">
        <f t="shared" si="14"/>
        <v>项</v>
      </c>
      <c r="H218" s="213"/>
      <c r="I218" s="213"/>
    </row>
    <row r="219" ht="42" customHeight="1" spans="1:7">
      <c r="A219" s="192" t="s">
        <v>219</v>
      </c>
      <c r="B219" s="193" t="s">
        <v>2948</v>
      </c>
      <c r="C219" s="194">
        <f>C220</f>
        <v>4229</v>
      </c>
      <c r="D219" s="195">
        <f>D220</f>
        <v>6150</v>
      </c>
      <c r="E219" s="196">
        <f t="shared" si="15"/>
        <v>0.454</v>
      </c>
      <c r="F219" s="197" t="str">
        <f t="shared" si="13"/>
        <v>是</v>
      </c>
      <c r="G219" s="180" t="str">
        <f t="shared" si="14"/>
        <v>类</v>
      </c>
    </row>
    <row r="220" ht="42" customHeight="1" spans="1:7">
      <c r="A220" s="198">
        <v>23204</v>
      </c>
      <c r="B220" s="199" t="s">
        <v>2949</v>
      </c>
      <c r="C220" s="200">
        <f>SUM(C221:C236)</f>
        <v>4229</v>
      </c>
      <c r="D220" s="201">
        <f>SUM(D221:D236)</f>
        <v>6150</v>
      </c>
      <c r="E220" s="196">
        <f t="shared" si="15"/>
        <v>0.454</v>
      </c>
      <c r="F220" s="197" t="str">
        <f t="shared" si="13"/>
        <v>是</v>
      </c>
      <c r="G220" s="180" t="str">
        <f t="shared" si="14"/>
        <v>款</v>
      </c>
    </row>
    <row r="221" ht="38.1" hidden="1" customHeight="1" spans="1:7">
      <c r="A221" s="198" t="s">
        <v>2950</v>
      </c>
      <c r="B221" s="199" t="s">
        <v>2951</v>
      </c>
      <c r="C221" s="200"/>
      <c r="D221" s="201"/>
      <c r="E221" s="196" t="str">
        <f t="shared" si="15"/>
        <v/>
      </c>
      <c r="F221" s="197" t="str">
        <f t="shared" si="13"/>
        <v>否</v>
      </c>
      <c r="G221" s="180" t="str">
        <f t="shared" si="14"/>
        <v>项</v>
      </c>
    </row>
    <row r="222" ht="38.1" hidden="1" customHeight="1" spans="1:7">
      <c r="A222" s="198" t="s">
        <v>2952</v>
      </c>
      <c r="B222" s="199" t="s">
        <v>2953</v>
      </c>
      <c r="C222" s="200"/>
      <c r="D222" s="201"/>
      <c r="E222" s="196" t="str">
        <f t="shared" si="15"/>
        <v/>
      </c>
      <c r="F222" s="197" t="str">
        <f t="shared" si="13"/>
        <v>否</v>
      </c>
      <c r="G222" s="180" t="str">
        <f t="shared" si="14"/>
        <v>项</v>
      </c>
    </row>
    <row r="223" ht="38.1" hidden="1" customHeight="1" spans="1:7">
      <c r="A223" s="198" t="s">
        <v>2954</v>
      </c>
      <c r="B223" s="199" t="s">
        <v>2955</v>
      </c>
      <c r="C223" s="200"/>
      <c r="D223" s="201"/>
      <c r="E223" s="196" t="str">
        <f t="shared" si="15"/>
        <v/>
      </c>
      <c r="F223" s="197" t="str">
        <f t="shared" si="13"/>
        <v>否</v>
      </c>
      <c r="G223" s="180" t="str">
        <f t="shared" si="14"/>
        <v>项</v>
      </c>
    </row>
    <row r="224" ht="38.1" customHeight="1" spans="1:8">
      <c r="A224" s="198" t="s">
        <v>2956</v>
      </c>
      <c r="B224" s="199" t="s">
        <v>2957</v>
      </c>
      <c r="C224" s="211">
        <v>543</v>
      </c>
      <c r="D224" s="211">
        <v>1750</v>
      </c>
      <c r="E224" s="196">
        <f t="shared" si="15"/>
        <v>2.223</v>
      </c>
      <c r="F224" s="197" t="str">
        <f t="shared" si="13"/>
        <v>是</v>
      </c>
      <c r="G224" s="180" t="str">
        <f t="shared" si="14"/>
        <v>项</v>
      </c>
      <c r="H224" s="213"/>
    </row>
    <row r="225" ht="38.1" hidden="1" customHeight="1" spans="1:7">
      <c r="A225" s="198" t="s">
        <v>2958</v>
      </c>
      <c r="B225" s="199" t="s">
        <v>2959</v>
      </c>
      <c r="C225" s="214"/>
      <c r="D225" s="214"/>
      <c r="E225" s="215" t="str">
        <f t="shared" si="15"/>
        <v/>
      </c>
      <c r="F225" s="197" t="str">
        <f t="shared" si="13"/>
        <v>否</v>
      </c>
      <c r="G225" s="180" t="str">
        <f t="shared" si="14"/>
        <v>项</v>
      </c>
    </row>
    <row r="226" ht="38.1" hidden="1" customHeight="1" spans="1:7">
      <c r="A226" s="198" t="s">
        <v>2960</v>
      </c>
      <c r="B226" s="199" t="s">
        <v>2961</v>
      </c>
      <c r="C226" s="224"/>
      <c r="D226" s="224"/>
      <c r="E226" s="196" t="str">
        <f t="shared" si="15"/>
        <v/>
      </c>
      <c r="F226" s="197" t="str">
        <f t="shared" si="13"/>
        <v>否</v>
      </c>
      <c r="G226" s="180" t="str">
        <f t="shared" si="14"/>
        <v>项</v>
      </c>
    </row>
    <row r="227" ht="38.1" hidden="1" customHeight="1" spans="1:7">
      <c r="A227" s="198" t="s">
        <v>2962</v>
      </c>
      <c r="B227" s="199" t="s">
        <v>2963</v>
      </c>
      <c r="C227" s="224"/>
      <c r="D227" s="224"/>
      <c r="E227" s="196" t="str">
        <f t="shared" si="15"/>
        <v/>
      </c>
      <c r="F227" s="197" t="str">
        <f t="shared" si="13"/>
        <v>否</v>
      </c>
      <c r="G227" s="180" t="str">
        <f t="shared" si="14"/>
        <v>项</v>
      </c>
    </row>
    <row r="228" ht="38.1" hidden="1" customHeight="1" spans="1:7">
      <c r="A228" s="198" t="s">
        <v>2964</v>
      </c>
      <c r="B228" s="199" t="s">
        <v>2965</v>
      </c>
      <c r="C228" s="224"/>
      <c r="D228" s="224"/>
      <c r="E228" s="196" t="str">
        <f t="shared" si="15"/>
        <v/>
      </c>
      <c r="F228" s="197" t="str">
        <f t="shared" si="13"/>
        <v>否</v>
      </c>
      <c r="G228" s="180" t="str">
        <f t="shared" si="14"/>
        <v>项</v>
      </c>
    </row>
    <row r="229" ht="38.1" hidden="1" customHeight="1" spans="1:7">
      <c r="A229" s="198" t="s">
        <v>2966</v>
      </c>
      <c r="B229" s="199" t="s">
        <v>2967</v>
      </c>
      <c r="C229" s="224"/>
      <c r="D229" s="224"/>
      <c r="E229" s="196" t="str">
        <f t="shared" si="15"/>
        <v/>
      </c>
      <c r="F229" s="197" t="str">
        <f t="shared" si="13"/>
        <v>否</v>
      </c>
      <c r="G229" s="180" t="str">
        <f t="shared" si="14"/>
        <v>项</v>
      </c>
    </row>
    <row r="230" ht="38.1" hidden="1" customHeight="1" spans="1:7">
      <c r="A230" s="198" t="s">
        <v>2968</v>
      </c>
      <c r="B230" s="199" t="s">
        <v>2969</v>
      </c>
      <c r="C230" s="224"/>
      <c r="D230" s="224"/>
      <c r="E230" s="196" t="str">
        <f t="shared" si="15"/>
        <v/>
      </c>
      <c r="F230" s="197" t="str">
        <f t="shared" si="13"/>
        <v>否</v>
      </c>
      <c r="G230" s="180" t="str">
        <f t="shared" si="14"/>
        <v>项</v>
      </c>
    </row>
    <row r="231" ht="38.1" hidden="1" customHeight="1" spans="1:7">
      <c r="A231" s="198" t="s">
        <v>2970</v>
      </c>
      <c r="B231" s="199" t="s">
        <v>2971</v>
      </c>
      <c r="C231" s="224"/>
      <c r="D231" s="224"/>
      <c r="E231" s="196" t="str">
        <f t="shared" si="15"/>
        <v/>
      </c>
      <c r="F231" s="197" t="str">
        <f t="shared" si="13"/>
        <v>否</v>
      </c>
      <c r="G231" s="180" t="str">
        <f t="shared" si="14"/>
        <v>项</v>
      </c>
    </row>
    <row r="232" ht="38.1" hidden="1" customHeight="1" spans="1:7">
      <c r="A232" s="198" t="s">
        <v>2972</v>
      </c>
      <c r="B232" s="199" t="s">
        <v>2973</v>
      </c>
      <c r="C232" s="224"/>
      <c r="D232" s="224"/>
      <c r="E232" s="196" t="str">
        <f t="shared" si="15"/>
        <v/>
      </c>
      <c r="F232" s="197" t="str">
        <f t="shared" si="13"/>
        <v>否</v>
      </c>
      <c r="G232" s="180" t="str">
        <f t="shared" si="14"/>
        <v>项</v>
      </c>
    </row>
    <row r="233" ht="38.1" hidden="1" customHeight="1" spans="1:7">
      <c r="A233" s="198" t="s">
        <v>2974</v>
      </c>
      <c r="B233" s="199" t="s">
        <v>2975</v>
      </c>
      <c r="C233" s="224"/>
      <c r="D233" s="224"/>
      <c r="E233" s="196" t="str">
        <f t="shared" si="15"/>
        <v/>
      </c>
      <c r="F233" s="197" t="str">
        <f t="shared" si="13"/>
        <v>否</v>
      </c>
      <c r="G233" s="180" t="str">
        <f t="shared" si="14"/>
        <v>项</v>
      </c>
    </row>
    <row r="234" ht="38.1" hidden="1" customHeight="1" spans="1:7">
      <c r="A234" s="198" t="s">
        <v>2976</v>
      </c>
      <c r="B234" s="199" t="s">
        <v>2977</v>
      </c>
      <c r="C234" s="216"/>
      <c r="D234" s="216"/>
      <c r="E234" s="217" t="str">
        <f t="shared" si="15"/>
        <v/>
      </c>
      <c r="F234" s="197" t="str">
        <f t="shared" si="13"/>
        <v>否</v>
      </c>
      <c r="G234" s="180" t="str">
        <f t="shared" si="14"/>
        <v>项</v>
      </c>
    </row>
    <row r="235" ht="38.1" customHeight="1" spans="1:8">
      <c r="A235" s="198" t="s">
        <v>2978</v>
      </c>
      <c r="B235" s="199" t="s">
        <v>2979</v>
      </c>
      <c r="C235" s="211">
        <v>3686</v>
      </c>
      <c r="D235" s="211">
        <v>4400</v>
      </c>
      <c r="E235" s="196">
        <f t="shared" si="15"/>
        <v>0.194</v>
      </c>
      <c r="F235" s="197" t="str">
        <f t="shared" si="13"/>
        <v>是</v>
      </c>
      <c r="G235" s="180" t="str">
        <f t="shared" si="14"/>
        <v>项</v>
      </c>
      <c r="H235" s="213"/>
    </row>
    <row r="236" ht="38.1" hidden="1" customHeight="1" spans="1:7">
      <c r="A236" s="198" t="s">
        <v>2980</v>
      </c>
      <c r="B236" s="199" t="s">
        <v>2981</v>
      </c>
      <c r="C236" s="200"/>
      <c r="D236" s="201"/>
      <c r="E236" s="196" t="str">
        <f t="shared" si="15"/>
        <v/>
      </c>
      <c r="F236" s="197" t="str">
        <f t="shared" si="13"/>
        <v>否</v>
      </c>
      <c r="G236" s="180" t="str">
        <f t="shared" si="14"/>
        <v>项</v>
      </c>
    </row>
    <row r="237" ht="42" customHeight="1" spans="1:7">
      <c r="A237" s="192" t="s">
        <v>221</v>
      </c>
      <c r="B237" s="193" t="s">
        <v>2982</v>
      </c>
      <c r="C237" s="194">
        <f>C238</f>
        <v>65</v>
      </c>
      <c r="D237" s="195">
        <f>D238</f>
        <v>200</v>
      </c>
      <c r="E237" s="196">
        <f t="shared" si="15"/>
        <v>2.077</v>
      </c>
      <c r="F237" s="197" t="str">
        <f t="shared" si="13"/>
        <v>是</v>
      </c>
      <c r="G237" s="180" t="str">
        <f t="shared" si="14"/>
        <v>类</v>
      </c>
    </row>
    <row r="238" ht="42" customHeight="1" spans="1:7">
      <c r="A238" s="220">
        <v>23304</v>
      </c>
      <c r="B238" s="199" t="s">
        <v>2983</v>
      </c>
      <c r="C238" s="200">
        <f>SUM(C239:C254)</f>
        <v>65</v>
      </c>
      <c r="D238" s="201">
        <f>SUM(D239:D254)</f>
        <v>200</v>
      </c>
      <c r="E238" s="196">
        <f t="shared" si="15"/>
        <v>2.077</v>
      </c>
      <c r="F238" s="197" t="str">
        <f t="shared" si="13"/>
        <v>是</v>
      </c>
      <c r="G238" s="180" t="str">
        <f t="shared" si="14"/>
        <v>款</v>
      </c>
    </row>
    <row r="239" ht="38.1" hidden="1" customHeight="1" spans="1:7">
      <c r="A239" s="198" t="s">
        <v>2984</v>
      </c>
      <c r="B239" s="199" t="s">
        <v>2985</v>
      </c>
      <c r="C239" s="200"/>
      <c r="D239" s="201"/>
      <c r="E239" s="196" t="str">
        <f t="shared" si="15"/>
        <v/>
      </c>
      <c r="F239" s="197" t="str">
        <f t="shared" si="13"/>
        <v>否</v>
      </c>
      <c r="G239" s="180" t="str">
        <f t="shared" si="14"/>
        <v>项</v>
      </c>
    </row>
    <row r="240" ht="38.1" hidden="1" customHeight="1" spans="1:7">
      <c r="A240" s="198" t="s">
        <v>2986</v>
      </c>
      <c r="B240" s="221" t="s">
        <v>2987</v>
      </c>
      <c r="C240" s="200"/>
      <c r="D240" s="201"/>
      <c r="E240" s="196" t="str">
        <f t="shared" si="15"/>
        <v/>
      </c>
      <c r="F240" s="197" t="str">
        <f t="shared" si="13"/>
        <v>否</v>
      </c>
      <c r="G240" s="180" t="str">
        <f t="shared" si="14"/>
        <v>项</v>
      </c>
    </row>
    <row r="241" ht="38.1" hidden="1" customHeight="1" spans="1:7">
      <c r="A241" s="198" t="s">
        <v>2988</v>
      </c>
      <c r="B241" s="199" t="s">
        <v>2989</v>
      </c>
      <c r="C241" s="200"/>
      <c r="D241" s="201"/>
      <c r="E241" s="196" t="str">
        <f t="shared" si="15"/>
        <v/>
      </c>
      <c r="F241" s="197" t="str">
        <f t="shared" si="13"/>
        <v>否</v>
      </c>
      <c r="G241" s="180" t="str">
        <f t="shared" si="14"/>
        <v>项</v>
      </c>
    </row>
    <row r="242" ht="38.1" customHeight="1" spans="1:8">
      <c r="A242" s="198" t="s">
        <v>2990</v>
      </c>
      <c r="B242" s="199" t="s">
        <v>2991</v>
      </c>
      <c r="C242" s="211">
        <v>3</v>
      </c>
      <c r="D242" s="211">
        <v>50</v>
      </c>
      <c r="E242" s="196">
        <f t="shared" si="15"/>
        <v>15.667</v>
      </c>
      <c r="F242" s="197" t="str">
        <f t="shared" si="13"/>
        <v>是</v>
      </c>
      <c r="G242" s="180" t="str">
        <f t="shared" si="14"/>
        <v>项</v>
      </c>
      <c r="H242" s="213"/>
    </row>
    <row r="243" ht="38.1" hidden="1" customHeight="1" spans="1:7">
      <c r="A243" s="198" t="s">
        <v>2992</v>
      </c>
      <c r="B243" s="199" t="s">
        <v>2993</v>
      </c>
      <c r="C243" s="214"/>
      <c r="D243" s="214"/>
      <c r="E243" s="215" t="str">
        <f t="shared" si="15"/>
        <v/>
      </c>
      <c r="F243" s="197" t="str">
        <f t="shared" si="13"/>
        <v>否</v>
      </c>
      <c r="G243" s="180" t="str">
        <f t="shared" si="14"/>
        <v>项</v>
      </c>
    </row>
    <row r="244" ht="38.1" hidden="1" customHeight="1" spans="1:7">
      <c r="A244" s="198" t="s">
        <v>2994</v>
      </c>
      <c r="B244" s="199" t="s">
        <v>2995</v>
      </c>
      <c r="C244" s="224"/>
      <c r="D244" s="224"/>
      <c r="E244" s="196" t="str">
        <f t="shared" si="15"/>
        <v/>
      </c>
      <c r="F244" s="197" t="str">
        <f t="shared" si="13"/>
        <v>否</v>
      </c>
      <c r="G244" s="180" t="str">
        <f t="shared" si="14"/>
        <v>项</v>
      </c>
    </row>
    <row r="245" ht="38.1" hidden="1" customHeight="1" spans="1:7">
      <c r="A245" s="198" t="s">
        <v>2996</v>
      </c>
      <c r="B245" s="199" t="s">
        <v>2997</v>
      </c>
      <c r="C245" s="224"/>
      <c r="D245" s="224"/>
      <c r="E245" s="196" t="str">
        <f t="shared" si="15"/>
        <v/>
      </c>
      <c r="F245" s="197" t="str">
        <f t="shared" si="13"/>
        <v>否</v>
      </c>
      <c r="G245" s="180" t="str">
        <f t="shared" si="14"/>
        <v>项</v>
      </c>
    </row>
    <row r="246" ht="38.1" hidden="1" customHeight="1" spans="1:7">
      <c r="A246" s="198" t="s">
        <v>2998</v>
      </c>
      <c r="B246" s="199" t="s">
        <v>2999</v>
      </c>
      <c r="C246" s="224"/>
      <c r="D246" s="224"/>
      <c r="E246" s="196" t="str">
        <f t="shared" si="15"/>
        <v/>
      </c>
      <c r="F246" s="197" t="str">
        <f t="shared" si="13"/>
        <v>否</v>
      </c>
      <c r="G246" s="180" t="str">
        <f t="shared" si="14"/>
        <v>项</v>
      </c>
    </row>
    <row r="247" ht="38.1" hidden="1" customHeight="1" spans="1:7">
      <c r="A247" s="198" t="s">
        <v>3000</v>
      </c>
      <c r="B247" s="199" t="s">
        <v>3001</v>
      </c>
      <c r="C247" s="224"/>
      <c r="D247" s="224"/>
      <c r="E247" s="196" t="str">
        <f t="shared" si="15"/>
        <v/>
      </c>
      <c r="F247" s="197" t="str">
        <f t="shared" si="13"/>
        <v>否</v>
      </c>
      <c r="G247" s="180" t="str">
        <f t="shared" si="14"/>
        <v>项</v>
      </c>
    </row>
    <row r="248" ht="38.1" hidden="1" customHeight="1" spans="1:7">
      <c r="A248" s="198" t="s">
        <v>3002</v>
      </c>
      <c r="B248" s="199" t="s">
        <v>3003</v>
      </c>
      <c r="C248" s="224"/>
      <c r="D248" s="224"/>
      <c r="E248" s="196" t="str">
        <f t="shared" si="15"/>
        <v/>
      </c>
      <c r="F248" s="197" t="str">
        <f t="shared" si="13"/>
        <v>否</v>
      </c>
      <c r="G248" s="180" t="str">
        <f t="shared" si="14"/>
        <v>项</v>
      </c>
    </row>
    <row r="249" ht="38.1" hidden="1" customHeight="1" spans="1:7">
      <c r="A249" s="198" t="s">
        <v>3004</v>
      </c>
      <c r="B249" s="199" t="s">
        <v>3005</v>
      </c>
      <c r="C249" s="224"/>
      <c r="D249" s="224"/>
      <c r="E249" s="196" t="str">
        <f t="shared" si="15"/>
        <v/>
      </c>
      <c r="F249" s="197" t="str">
        <f t="shared" si="13"/>
        <v>否</v>
      </c>
      <c r="G249" s="180" t="str">
        <f t="shared" si="14"/>
        <v>项</v>
      </c>
    </row>
    <row r="250" ht="38.1" hidden="1" customHeight="1" spans="1:7">
      <c r="A250" s="198" t="s">
        <v>3006</v>
      </c>
      <c r="B250" s="199" t="s">
        <v>3007</v>
      </c>
      <c r="C250" s="224"/>
      <c r="D250" s="224"/>
      <c r="E250" s="196" t="str">
        <f t="shared" si="15"/>
        <v/>
      </c>
      <c r="F250" s="197" t="str">
        <f t="shared" si="13"/>
        <v>否</v>
      </c>
      <c r="G250" s="180" t="str">
        <f t="shared" si="14"/>
        <v>项</v>
      </c>
    </row>
    <row r="251" ht="38.1" hidden="1" customHeight="1" spans="1:7">
      <c r="A251" s="198" t="s">
        <v>3008</v>
      </c>
      <c r="B251" s="199" t="s">
        <v>3009</v>
      </c>
      <c r="C251" s="224"/>
      <c r="D251" s="224"/>
      <c r="E251" s="196" t="str">
        <f t="shared" si="15"/>
        <v/>
      </c>
      <c r="F251" s="197" t="str">
        <f t="shared" si="13"/>
        <v>否</v>
      </c>
      <c r="G251" s="180" t="str">
        <f t="shared" si="14"/>
        <v>项</v>
      </c>
    </row>
    <row r="252" ht="38.1" hidden="1" customHeight="1" spans="1:7">
      <c r="A252" s="198" t="s">
        <v>3010</v>
      </c>
      <c r="B252" s="199" t="s">
        <v>3011</v>
      </c>
      <c r="C252" s="216"/>
      <c r="D252" s="216"/>
      <c r="E252" s="217" t="str">
        <f t="shared" si="15"/>
        <v/>
      </c>
      <c r="F252" s="197" t="str">
        <f t="shared" si="13"/>
        <v>否</v>
      </c>
      <c r="G252" s="180" t="str">
        <f t="shared" si="14"/>
        <v>项</v>
      </c>
    </row>
    <row r="253" ht="38.1" customHeight="1" spans="1:8">
      <c r="A253" s="198" t="s">
        <v>3012</v>
      </c>
      <c r="B253" s="199" t="s">
        <v>3013</v>
      </c>
      <c r="C253" s="211">
        <v>17</v>
      </c>
      <c r="D253" s="211">
        <v>100</v>
      </c>
      <c r="E253" s="196">
        <f t="shared" si="15"/>
        <v>4.882</v>
      </c>
      <c r="F253" s="197" t="str">
        <f t="shared" si="13"/>
        <v>是</v>
      </c>
      <c r="G253" s="180" t="str">
        <f t="shared" si="14"/>
        <v>项</v>
      </c>
      <c r="H253" s="213"/>
    </row>
    <row r="254" ht="38.1" customHeight="1" spans="1:7">
      <c r="A254" s="198" t="s">
        <v>3014</v>
      </c>
      <c r="B254" s="199" t="s">
        <v>3015</v>
      </c>
      <c r="C254" s="211">
        <v>45</v>
      </c>
      <c r="D254" s="211">
        <v>50</v>
      </c>
      <c r="E254" s="196">
        <f t="shared" si="15"/>
        <v>0.111</v>
      </c>
      <c r="F254" s="197" t="str">
        <f t="shared" si="13"/>
        <v>是</v>
      </c>
      <c r="G254" s="180" t="str">
        <f t="shared" si="14"/>
        <v>项</v>
      </c>
    </row>
    <row r="255" ht="42" hidden="1" customHeight="1" spans="1:7">
      <c r="A255" s="225" t="s">
        <v>3016</v>
      </c>
      <c r="B255" s="193" t="s">
        <v>3017</v>
      </c>
      <c r="C255" s="194">
        <f>SUM(C256,C269)</f>
        <v>0</v>
      </c>
      <c r="D255" s="195">
        <f>SUM(D256,D269)</f>
        <v>0</v>
      </c>
      <c r="E255" s="196" t="str">
        <f t="shared" si="15"/>
        <v/>
      </c>
      <c r="F255" s="197" t="str">
        <f t="shared" si="13"/>
        <v>是</v>
      </c>
      <c r="G255" s="180" t="str">
        <f t="shared" si="14"/>
        <v>类</v>
      </c>
    </row>
    <row r="256" ht="42" hidden="1" customHeight="1" spans="1:7">
      <c r="A256" s="226" t="s">
        <v>3018</v>
      </c>
      <c r="B256" s="199" t="s">
        <v>3019</v>
      </c>
      <c r="C256" s="200">
        <f>SUM(C257:C268)</f>
        <v>0</v>
      </c>
      <c r="D256" s="201">
        <f>SUM(D257:D268)</f>
        <v>0</v>
      </c>
      <c r="E256" s="196" t="str">
        <f t="shared" si="15"/>
        <v/>
      </c>
      <c r="F256" s="197" t="str">
        <f t="shared" si="13"/>
        <v>否</v>
      </c>
      <c r="G256" s="180" t="str">
        <f t="shared" si="14"/>
        <v>款</v>
      </c>
    </row>
    <row r="257" ht="38.1" hidden="1" customHeight="1" spans="1:8">
      <c r="A257" s="226" t="s">
        <v>3020</v>
      </c>
      <c r="B257" s="199" t="s">
        <v>3021</v>
      </c>
      <c r="C257" s="200"/>
      <c r="D257" s="201"/>
      <c r="E257" s="196" t="str">
        <f t="shared" si="15"/>
        <v/>
      </c>
      <c r="F257" s="197" t="str">
        <f t="shared" si="13"/>
        <v>否</v>
      </c>
      <c r="G257" s="180" t="str">
        <f t="shared" si="14"/>
        <v>项</v>
      </c>
      <c r="H257" s="180">
        <f t="shared" ref="H257:H267" si="16">D257</f>
        <v>0</v>
      </c>
    </row>
    <row r="258" ht="38.1" hidden="1" customHeight="1" spans="1:7">
      <c r="A258" s="226" t="s">
        <v>3022</v>
      </c>
      <c r="B258" s="199" t="s">
        <v>3023</v>
      </c>
      <c r="C258" s="200"/>
      <c r="D258" s="201"/>
      <c r="E258" s="196" t="str">
        <f t="shared" si="15"/>
        <v/>
      </c>
      <c r="F258" s="197" t="str">
        <f t="shared" si="13"/>
        <v>否</v>
      </c>
      <c r="G258" s="180" t="str">
        <f t="shared" si="14"/>
        <v>项</v>
      </c>
    </row>
    <row r="259" ht="38.1" hidden="1" customHeight="1" spans="1:8">
      <c r="A259" s="226" t="s">
        <v>3024</v>
      </c>
      <c r="B259" s="199" t="s">
        <v>3025</v>
      </c>
      <c r="C259" s="200"/>
      <c r="D259" s="201"/>
      <c r="E259" s="196" t="str">
        <f t="shared" si="15"/>
        <v/>
      </c>
      <c r="F259" s="197" t="str">
        <f t="shared" si="13"/>
        <v>否</v>
      </c>
      <c r="G259" s="180" t="str">
        <f t="shared" si="14"/>
        <v>项</v>
      </c>
      <c r="H259" s="180">
        <f t="shared" si="16"/>
        <v>0</v>
      </c>
    </row>
    <row r="260" ht="38.1" hidden="1" customHeight="1" spans="1:7">
      <c r="A260" s="226" t="s">
        <v>3026</v>
      </c>
      <c r="B260" s="199" t="s">
        <v>3027</v>
      </c>
      <c r="C260" s="200"/>
      <c r="D260" s="201"/>
      <c r="E260" s="196" t="str">
        <f t="shared" si="15"/>
        <v/>
      </c>
      <c r="F260" s="197" t="str">
        <f t="shared" si="13"/>
        <v>否</v>
      </c>
      <c r="G260" s="180" t="str">
        <f t="shared" si="14"/>
        <v>项</v>
      </c>
    </row>
    <row r="261" ht="38.1" hidden="1" customHeight="1" spans="1:7">
      <c r="A261" s="226" t="s">
        <v>3028</v>
      </c>
      <c r="B261" s="199" t="s">
        <v>3029</v>
      </c>
      <c r="C261" s="200"/>
      <c r="D261" s="201"/>
      <c r="E261" s="196" t="str">
        <f t="shared" si="15"/>
        <v/>
      </c>
      <c r="F261" s="197" t="str">
        <f t="shared" si="13"/>
        <v>否</v>
      </c>
      <c r="G261" s="180" t="str">
        <f t="shared" si="14"/>
        <v>项</v>
      </c>
    </row>
    <row r="262" ht="38.1" hidden="1" customHeight="1" spans="1:8">
      <c r="A262" s="226" t="s">
        <v>3030</v>
      </c>
      <c r="B262" s="199" t="s">
        <v>3031</v>
      </c>
      <c r="C262" s="200"/>
      <c r="D262" s="201"/>
      <c r="E262" s="196" t="str">
        <f t="shared" si="15"/>
        <v/>
      </c>
      <c r="F262" s="197" t="str">
        <f t="shared" si="13"/>
        <v>否</v>
      </c>
      <c r="G262" s="180" t="str">
        <f t="shared" si="14"/>
        <v>项</v>
      </c>
      <c r="H262" s="180">
        <f t="shared" si="16"/>
        <v>0</v>
      </c>
    </row>
    <row r="263" ht="38.1" hidden="1" customHeight="1" spans="1:8">
      <c r="A263" s="226" t="s">
        <v>3032</v>
      </c>
      <c r="B263" s="199" t="s">
        <v>3033</v>
      </c>
      <c r="C263" s="200"/>
      <c r="D263" s="201"/>
      <c r="E263" s="196" t="str">
        <f t="shared" si="15"/>
        <v/>
      </c>
      <c r="F263" s="197" t="str">
        <f t="shared" si="13"/>
        <v>否</v>
      </c>
      <c r="G263" s="180" t="str">
        <f t="shared" si="14"/>
        <v>项</v>
      </c>
      <c r="H263" s="180">
        <f t="shared" si="16"/>
        <v>0</v>
      </c>
    </row>
    <row r="264" ht="38.1" hidden="1" customHeight="1" spans="1:8">
      <c r="A264" s="226" t="s">
        <v>3034</v>
      </c>
      <c r="B264" s="199" t="s">
        <v>3035</v>
      </c>
      <c r="C264" s="200"/>
      <c r="D264" s="201"/>
      <c r="E264" s="196" t="str">
        <f t="shared" si="15"/>
        <v/>
      </c>
      <c r="F264" s="197" t="str">
        <f t="shared" si="13"/>
        <v>否</v>
      </c>
      <c r="G264" s="180" t="str">
        <f t="shared" si="14"/>
        <v>项</v>
      </c>
      <c r="H264" s="180">
        <f t="shared" si="16"/>
        <v>0</v>
      </c>
    </row>
    <row r="265" ht="38.1" hidden="1" customHeight="1" spans="1:8">
      <c r="A265" s="226" t="s">
        <v>3036</v>
      </c>
      <c r="B265" s="199" t="s">
        <v>3037</v>
      </c>
      <c r="C265" s="200"/>
      <c r="D265" s="201"/>
      <c r="E265" s="196" t="str">
        <f t="shared" si="15"/>
        <v/>
      </c>
      <c r="F265" s="197" t="str">
        <f t="shared" si="13"/>
        <v>否</v>
      </c>
      <c r="G265" s="180" t="str">
        <f t="shared" si="14"/>
        <v>项</v>
      </c>
      <c r="H265" s="180">
        <f t="shared" si="16"/>
        <v>0</v>
      </c>
    </row>
    <row r="266" ht="38.1" hidden="1" customHeight="1" spans="1:8">
      <c r="A266" s="226" t="s">
        <v>3038</v>
      </c>
      <c r="B266" s="199" t="s">
        <v>3039</v>
      </c>
      <c r="C266" s="200"/>
      <c r="D266" s="201"/>
      <c r="E266" s="196" t="str">
        <f t="shared" si="15"/>
        <v/>
      </c>
      <c r="F266" s="197" t="str">
        <f t="shared" si="13"/>
        <v>否</v>
      </c>
      <c r="G266" s="180" t="str">
        <f t="shared" si="14"/>
        <v>项</v>
      </c>
      <c r="H266" s="180">
        <f t="shared" si="16"/>
        <v>0</v>
      </c>
    </row>
    <row r="267" ht="38.1" hidden="1" customHeight="1" spans="1:8">
      <c r="A267" s="226" t="s">
        <v>3040</v>
      </c>
      <c r="B267" s="199" t="s">
        <v>3041</v>
      </c>
      <c r="C267" s="200"/>
      <c r="D267" s="201"/>
      <c r="E267" s="196" t="str">
        <f t="shared" si="15"/>
        <v/>
      </c>
      <c r="F267" s="197" t="str">
        <f t="shared" si="13"/>
        <v>否</v>
      </c>
      <c r="G267" s="180" t="str">
        <f t="shared" si="14"/>
        <v>项</v>
      </c>
      <c r="H267" s="180">
        <f t="shared" si="16"/>
        <v>0</v>
      </c>
    </row>
    <row r="268" ht="38.1" hidden="1" customHeight="1" spans="1:7">
      <c r="A268" s="226" t="s">
        <v>3042</v>
      </c>
      <c r="B268" s="199" t="s">
        <v>3043</v>
      </c>
      <c r="C268" s="200"/>
      <c r="D268" s="203"/>
      <c r="E268" s="196" t="str">
        <f t="shared" si="15"/>
        <v/>
      </c>
      <c r="F268" s="197" t="str">
        <f t="shared" si="13"/>
        <v>否</v>
      </c>
      <c r="G268" s="180" t="str">
        <f t="shared" si="14"/>
        <v>项</v>
      </c>
    </row>
    <row r="269" ht="42" hidden="1" customHeight="1" spans="1:7">
      <c r="A269" s="226" t="s">
        <v>3044</v>
      </c>
      <c r="B269" s="199" t="s">
        <v>3045</v>
      </c>
      <c r="C269" s="200">
        <f>SUM(C270:C275)</f>
        <v>0</v>
      </c>
      <c r="D269" s="201">
        <f>SUM(D270:D275)</f>
        <v>0</v>
      </c>
      <c r="E269" s="196" t="str">
        <f t="shared" si="15"/>
        <v/>
      </c>
      <c r="F269" s="197" t="str">
        <f t="shared" si="13"/>
        <v>否</v>
      </c>
      <c r="G269" s="180" t="str">
        <f t="shared" si="14"/>
        <v>款</v>
      </c>
    </row>
    <row r="270" ht="38.1" hidden="1" customHeight="1" spans="1:7">
      <c r="A270" s="226" t="s">
        <v>3046</v>
      </c>
      <c r="B270" s="199" t="s">
        <v>3047</v>
      </c>
      <c r="C270" s="200"/>
      <c r="D270" s="201"/>
      <c r="E270" s="196" t="str">
        <f t="shared" si="15"/>
        <v/>
      </c>
      <c r="F270" s="197" t="str">
        <f t="shared" si="13"/>
        <v>否</v>
      </c>
      <c r="G270" s="180" t="str">
        <f t="shared" si="14"/>
        <v>项</v>
      </c>
    </row>
    <row r="271" ht="38.1" hidden="1" customHeight="1" spans="1:7">
      <c r="A271" s="226" t="s">
        <v>3048</v>
      </c>
      <c r="B271" s="199" t="s">
        <v>3049</v>
      </c>
      <c r="C271" s="200"/>
      <c r="D271" s="201"/>
      <c r="E271" s="196" t="str">
        <f t="shared" si="15"/>
        <v/>
      </c>
      <c r="F271" s="197" t="str">
        <f t="shared" ref="F271:F290" si="17">IF(LEN(A271)=3,"是",IF(B271&lt;&gt;"",IF(SUM(C271:D271)&lt;&gt;0,"是","否"),"是"))</f>
        <v>否</v>
      </c>
      <c r="G271" s="180" t="str">
        <f t="shared" ref="G271:G275" si="18">IF(LEN(A271)=3,"类",IF(LEN(A271)=5,"款","项"))</f>
        <v>项</v>
      </c>
    </row>
    <row r="272" ht="38.1" hidden="1" customHeight="1" spans="1:7">
      <c r="A272" s="226" t="s">
        <v>3050</v>
      </c>
      <c r="B272" s="199" t="s">
        <v>3051</v>
      </c>
      <c r="C272" s="200"/>
      <c r="D272" s="201"/>
      <c r="E272" s="196" t="str">
        <f t="shared" si="15"/>
        <v/>
      </c>
      <c r="F272" s="197" t="str">
        <f t="shared" si="17"/>
        <v>否</v>
      </c>
      <c r="G272" s="180" t="str">
        <f t="shared" si="18"/>
        <v>项</v>
      </c>
    </row>
    <row r="273" ht="38.1" hidden="1" customHeight="1" spans="1:7">
      <c r="A273" s="226" t="s">
        <v>3052</v>
      </c>
      <c r="B273" s="199" t="s">
        <v>3053</v>
      </c>
      <c r="C273" s="200"/>
      <c r="D273" s="201"/>
      <c r="E273" s="196" t="str">
        <f t="shared" si="15"/>
        <v/>
      </c>
      <c r="F273" s="197" t="str">
        <f t="shared" si="17"/>
        <v>否</v>
      </c>
      <c r="G273" s="180" t="str">
        <f t="shared" si="18"/>
        <v>项</v>
      </c>
    </row>
    <row r="274" ht="38.1" hidden="1" customHeight="1" spans="1:7">
      <c r="A274" s="226" t="s">
        <v>3054</v>
      </c>
      <c r="B274" s="199" t="s">
        <v>3055</v>
      </c>
      <c r="C274" s="200"/>
      <c r="D274" s="201"/>
      <c r="E274" s="196" t="str">
        <f t="shared" ref="E274:E298" si="19">IF(C274&lt;&gt;0,D274/C274-1,"")</f>
        <v/>
      </c>
      <c r="F274" s="197" t="str">
        <f t="shared" si="17"/>
        <v>否</v>
      </c>
      <c r="G274" s="180" t="str">
        <f t="shared" si="18"/>
        <v>项</v>
      </c>
    </row>
    <row r="275" ht="38.1" hidden="1" customHeight="1" spans="1:7">
      <c r="A275" s="226" t="s">
        <v>3056</v>
      </c>
      <c r="B275" s="199" t="s">
        <v>3057</v>
      </c>
      <c r="C275" s="200"/>
      <c r="D275" s="201"/>
      <c r="E275" s="196" t="str">
        <f t="shared" si="19"/>
        <v/>
      </c>
      <c r="F275" s="197" t="str">
        <f t="shared" si="17"/>
        <v>否</v>
      </c>
      <c r="G275" s="180" t="str">
        <f t="shared" si="18"/>
        <v>项</v>
      </c>
    </row>
    <row r="276" ht="42" hidden="1" customHeight="1" spans="1:6">
      <c r="A276" s="192"/>
      <c r="B276" s="193"/>
      <c r="C276" s="200"/>
      <c r="D276" s="201"/>
      <c r="E276" s="196" t="str">
        <f t="shared" si="19"/>
        <v/>
      </c>
      <c r="F276" s="197" t="str">
        <f t="shared" si="17"/>
        <v>是</v>
      </c>
    </row>
    <row r="277" ht="42" customHeight="1" spans="1:6">
      <c r="A277" s="227"/>
      <c r="B277" s="228" t="s">
        <v>3363</v>
      </c>
      <c r="C277" s="195">
        <f>SUM(C4,C20,C32,C43,C101,C136,C188,C192,C219,C237,C255)</f>
        <v>34515</v>
      </c>
      <c r="D277" s="195">
        <f>SUM(D4,D20,D32,D43,D101,D136,D188,D192,D219,D237,D255)</f>
        <v>74537</v>
      </c>
      <c r="E277" s="196">
        <f t="shared" si="19"/>
        <v>1.16</v>
      </c>
      <c r="F277" s="197" t="str">
        <f t="shared" si="17"/>
        <v>是</v>
      </c>
    </row>
    <row r="278" ht="42" customHeight="1" spans="1:6">
      <c r="A278" s="229" t="s">
        <v>3059</v>
      </c>
      <c r="B278" s="230" t="s">
        <v>226</v>
      </c>
      <c r="C278" s="194">
        <f>C279+C290+C292+C294</f>
        <v>5244</v>
      </c>
      <c r="D278" s="195">
        <f>SUM(D279,D290,D292,D294)</f>
        <v>4731</v>
      </c>
      <c r="E278" s="196">
        <f t="shared" si="19"/>
        <v>-0.098</v>
      </c>
      <c r="F278" s="197" t="str">
        <f t="shared" si="17"/>
        <v>是</v>
      </c>
    </row>
    <row r="279" ht="38.1" hidden="1" customHeight="1" spans="1:6">
      <c r="A279" s="229" t="s">
        <v>3060</v>
      </c>
      <c r="B279" s="231" t="s">
        <v>3061</v>
      </c>
      <c r="C279" s="194">
        <f>SUM(C280:C289)</f>
        <v>0</v>
      </c>
      <c r="D279" s="195">
        <f>SUM(D280:D289)</f>
        <v>0</v>
      </c>
      <c r="E279" s="196" t="str">
        <f t="shared" si="19"/>
        <v/>
      </c>
      <c r="F279" s="197" t="str">
        <f t="shared" si="17"/>
        <v>否</v>
      </c>
    </row>
    <row r="280" ht="38.1" hidden="1" customHeight="1" spans="1:6">
      <c r="A280" s="232" t="s">
        <v>3062</v>
      </c>
      <c r="B280" s="233" t="s">
        <v>3063</v>
      </c>
      <c r="C280" s="200"/>
      <c r="D280" s="201"/>
      <c r="E280" s="196" t="str">
        <f t="shared" si="19"/>
        <v/>
      </c>
      <c r="F280" s="197" t="str">
        <f t="shared" si="17"/>
        <v>否</v>
      </c>
    </row>
    <row r="281" ht="38.1" hidden="1" customHeight="1" spans="1:6">
      <c r="A281" s="232" t="s">
        <v>3064</v>
      </c>
      <c r="B281" s="233" t="s">
        <v>3065</v>
      </c>
      <c r="C281" s="200"/>
      <c r="D281" s="201"/>
      <c r="E281" s="196" t="str">
        <f t="shared" si="19"/>
        <v/>
      </c>
      <c r="F281" s="197" t="str">
        <f t="shared" si="17"/>
        <v>否</v>
      </c>
    </row>
    <row r="282" ht="38.1" hidden="1" customHeight="1" spans="1:6">
      <c r="A282" s="232" t="s">
        <v>3066</v>
      </c>
      <c r="B282" s="233" t="s">
        <v>3067</v>
      </c>
      <c r="C282" s="200"/>
      <c r="D282" s="201"/>
      <c r="E282" s="196" t="str">
        <f t="shared" si="19"/>
        <v/>
      </c>
      <c r="F282" s="197" t="str">
        <f t="shared" si="17"/>
        <v>否</v>
      </c>
    </row>
    <row r="283" ht="38.1" hidden="1" customHeight="1" spans="1:6">
      <c r="A283" s="232" t="s">
        <v>3068</v>
      </c>
      <c r="B283" s="233" t="s">
        <v>3069</v>
      </c>
      <c r="C283" s="200"/>
      <c r="D283" s="201"/>
      <c r="E283" s="196" t="str">
        <f t="shared" si="19"/>
        <v/>
      </c>
      <c r="F283" s="197" t="str">
        <f t="shared" si="17"/>
        <v>否</v>
      </c>
    </row>
    <row r="284" ht="38.1" hidden="1" customHeight="1" spans="1:6">
      <c r="A284" s="232" t="s">
        <v>3070</v>
      </c>
      <c r="B284" s="233" t="s">
        <v>3071</v>
      </c>
      <c r="C284" s="200"/>
      <c r="D284" s="201"/>
      <c r="E284" s="196" t="str">
        <f t="shared" si="19"/>
        <v/>
      </c>
      <c r="F284" s="197" t="str">
        <f t="shared" si="17"/>
        <v>否</v>
      </c>
    </row>
    <row r="285" ht="38.1" hidden="1" customHeight="1" spans="1:6">
      <c r="A285" s="232" t="s">
        <v>3072</v>
      </c>
      <c r="B285" s="233" t="s">
        <v>3073</v>
      </c>
      <c r="C285" s="200"/>
      <c r="D285" s="201"/>
      <c r="E285" s="196" t="str">
        <f t="shared" si="19"/>
        <v/>
      </c>
      <c r="F285" s="197" t="str">
        <f t="shared" si="17"/>
        <v>否</v>
      </c>
    </row>
    <row r="286" ht="38.1" hidden="1" customHeight="1" spans="1:6">
      <c r="A286" s="232" t="s">
        <v>3074</v>
      </c>
      <c r="B286" s="233" t="s">
        <v>3075</v>
      </c>
      <c r="C286" s="200"/>
      <c r="D286" s="201"/>
      <c r="E286" s="196" t="str">
        <f t="shared" si="19"/>
        <v/>
      </c>
      <c r="F286" s="197" t="str">
        <f t="shared" si="17"/>
        <v>否</v>
      </c>
    </row>
    <row r="287" ht="38.1" hidden="1" customHeight="1" spans="1:6">
      <c r="A287" s="232" t="s">
        <v>3076</v>
      </c>
      <c r="B287" s="233" t="s">
        <v>3077</v>
      </c>
      <c r="C287" s="200"/>
      <c r="D287" s="201"/>
      <c r="E287" s="196" t="str">
        <f t="shared" si="19"/>
        <v/>
      </c>
      <c r="F287" s="197" t="str">
        <f t="shared" si="17"/>
        <v>否</v>
      </c>
    </row>
    <row r="288" ht="38.1" hidden="1" customHeight="1" spans="1:6">
      <c r="A288" s="232" t="s">
        <v>3078</v>
      </c>
      <c r="B288" s="233" t="s">
        <v>3079</v>
      </c>
      <c r="C288" s="200"/>
      <c r="D288" s="201"/>
      <c r="E288" s="196" t="str">
        <f t="shared" si="19"/>
        <v/>
      </c>
      <c r="F288" s="197" t="str">
        <f t="shared" si="17"/>
        <v>否</v>
      </c>
    </row>
    <row r="289" ht="38.1" hidden="1" customHeight="1" spans="1:6">
      <c r="A289" s="232" t="s">
        <v>3080</v>
      </c>
      <c r="B289" s="233" t="s">
        <v>3081</v>
      </c>
      <c r="C289" s="200"/>
      <c r="D289" s="201"/>
      <c r="E289" s="196" t="str">
        <f t="shared" si="19"/>
        <v/>
      </c>
      <c r="F289" s="197" t="str">
        <f t="shared" si="17"/>
        <v>否</v>
      </c>
    </row>
    <row r="290" ht="38.1" customHeight="1" spans="1:6">
      <c r="A290" s="232" t="s">
        <v>3082</v>
      </c>
      <c r="B290" s="233" t="s">
        <v>3083</v>
      </c>
      <c r="C290" s="200">
        <f>C291</f>
        <v>93</v>
      </c>
      <c r="D290" s="200">
        <f>D291</f>
        <v>1231</v>
      </c>
      <c r="E290" s="196">
        <f t="shared" si="19"/>
        <v>12.237</v>
      </c>
      <c r="F290" s="197" t="str">
        <f t="shared" si="17"/>
        <v>是</v>
      </c>
    </row>
    <row r="291" ht="38.1" customHeight="1" spans="1:8">
      <c r="A291" s="232" t="s">
        <v>3364</v>
      </c>
      <c r="B291" s="233" t="s">
        <v>3365</v>
      </c>
      <c r="C291" s="200">
        <v>93</v>
      </c>
      <c r="D291" s="201">
        <v>1231</v>
      </c>
      <c r="E291" s="196">
        <f t="shared" si="19"/>
        <v>12.237</v>
      </c>
      <c r="F291" s="197"/>
      <c r="H291" s="213"/>
    </row>
    <row r="292" ht="42" customHeight="1" spans="1:6">
      <c r="A292" s="234" t="s">
        <v>3084</v>
      </c>
      <c r="B292" s="235" t="s">
        <v>3085</v>
      </c>
      <c r="C292" s="200">
        <f>C293</f>
        <v>2881</v>
      </c>
      <c r="D292" s="201">
        <f>D293</f>
        <v>3500</v>
      </c>
      <c r="E292" s="196">
        <f t="shared" si="19"/>
        <v>0.215</v>
      </c>
      <c r="F292" s="197" t="str">
        <f t="shared" ref="F292:F295" si="20">IF(LEN(A292)=3,"是",IF(B292&lt;&gt;"",IF(SUM(C292:D292)&lt;&gt;0,"是","否"),"是"))</f>
        <v>是</v>
      </c>
    </row>
    <row r="293" ht="42" customHeight="1" spans="1:6">
      <c r="A293" s="234" t="s">
        <v>3366</v>
      </c>
      <c r="B293" s="235" t="s">
        <v>3367</v>
      </c>
      <c r="C293" s="236">
        <v>2881</v>
      </c>
      <c r="D293" s="201">
        <v>3500</v>
      </c>
      <c r="E293" s="196">
        <f t="shared" si="19"/>
        <v>0.215</v>
      </c>
      <c r="F293" s="197"/>
    </row>
    <row r="294" ht="42" hidden="1" customHeight="1" spans="1:6">
      <c r="A294" s="232" t="s">
        <v>3086</v>
      </c>
      <c r="B294" s="235" t="s">
        <v>3087</v>
      </c>
      <c r="C294" s="200">
        <v>2270</v>
      </c>
      <c r="D294" s="201"/>
      <c r="E294" s="196">
        <f t="shared" si="19"/>
        <v>-1</v>
      </c>
      <c r="F294" s="197" t="str">
        <f t="shared" si="20"/>
        <v>是</v>
      </c>
    </row>
    <row r="295" ht="42" customHeight="1" spans="1:6">
      <c r="A295" s="232" t="s">
        <v>3088</v>
      </c>
      <c r="B295" s="237" t="s">
        <v>3089</v>
      </c>
      <c r="C295" s="238">
        <f>SUM(C296:C297)</f>
        <v>43320</v>
      </c>
      <c r="D295" s="239">
        <f>SUM(D296:D297)</f>
        <v>1800</v>
      </c>
      <c r="E295" s="196">
        <f t="shared" si="19"/>
        <v>-0.958</v>
      </c>
      <c r="F295" s="197" t="str">
        <f t="shared" si="20"/>
        <v>是</v>
      </c>
    </row>
    <row r="296" ht="42" hidden="1" customHeight="1" spans="1:6">
      <c r="A296" s="232"/>
      <c r="B296" s="240" t="s">
        <v>236</v>
      </c>
      <c r="C296" s="238"/>
      <c r="D296" s="195"/>
      <c r="E296" s="196" t="str">
        <f t="shared" si="19"/>
        <v/>
      </c>
      <c r="F296" s="197"/>
    </row>
    <row r="297" ht="42" customHeight="1" spans="1:8">
      <c r="A297" s="232"/>
      <c r="B297" s="240" t="s">
        <v>237</v>
      </c>
      <c r="C297" s="241">
        <v>43320</v>
      </c>
      <c r="D297" s="195">
        <v>1800</v>
      </c>
      <c r="E297" s="196">
        <f t="shared" si="19"/>
        <v>-0.958</v>
      </c>
      <c r="F297" s="197"/>
      <c r="H297" s="213"/>
    </row>
    <row r="298" ht="42" customHeight="1" spans="1:6">
      <c r="A298" s="242"/>
      <c r="B298" s="243" t="s">
        <v>241</v>
      </c>
      <c r="C298" s="238">
        <f>SUM(C277:C278,C295)</f>
        <v>83079</v>
      </c>
      <c r="D298" s="239">
        <f>SUM(D277:D278,D295)</f>
        <v>81068</v>
      </c>
      <c r="E298" s="196">
        <f t="shared" si="19"/>
        <v>-0.024</v>
      </c>
      <c r="F298" s="197" t="str">
        <f>IF(LEN(A298)=3,"是",IF(B298&lt;&gt;"",IF(SUM(C298:D298)&lt;&gt;0,"是","否"),"是"))</f>
        <v>是</v>
      </c>
    </row>
    <row r="299" ht="24.95" hidden="1" customHeight="1" spans="2:5">
      <c r="B299" s="185"/>
      <c r="D299" s="185"/>
      <c r="E299" s="185"/>
    </row>
    <row r="300" ht="6" hidden="1" customHeight="1" spans="2:5">
      <c r="B300" s="185"/>
      <c r="D300" s="185"/>
      <c r="E300" s="185"/>
    </row>
    <row r="301" ht="57" hidden="1" customHeight="1" spans="2:5">
      <c r="B301" s="244"/>
      <c r="C301" s="245"/>
      <c r="D301" s="244"/>
      <c r="E301" s="244"/>
    </row>
    <row r="302" ht="8.1" hidden="1" customHeight="1" spans="5:5">
      <c r="E302" s="180"/>
    </row>
    <row r="303" ht="41.1" hidden="1" customHeight="1" spans="2:5">
      <c r="B303" s="244"/>
      <c r="C303" s="245"/>
      <c r="D303" s="244"/>
      <c r="E303" s="244"/>
    </row>
    <row r="304" spans="3:3">
      <c r="C304" s="246"/>
    </row>
    <row r="305" spans="3:3">
      <c r="C305" s="246"/>
    </row>
    <row r="307" spans="3:3">
      <c r="C307" s="246"/>
    </row>
    <row r="308" spans="3:3">
      <c r="C308" s="246"/>
    </row>
    <row r="309" spans="3:3">
      <c r="C309" s="246"/>
    </row>
    <row r="310" spans="3:3">
      <c r="C310" s="246"/>
    </row>
    <row r="312" spans="3:3">
      <c r="C312" s="246"/>
    </row>
    <row r="313" spans="5:7">
      <c r="E313" s="182" t="str">
        <f>IF(C277&lt;&gt;0,IF((D277/C277-1)&lt;-30%,"",IF((D277/C277-1)&gt;30%,"",D277/C277-1)),"")</f>
        <v/>
      </c>
      <c r="F313" s="183" t="str">
        <f>IF(LEN(A298)=3,"是",IF(B298&lt;&gt;"",IF(SUM(C298:D298)&lt;&gt;0,"是","否"),"是"))</f>
        <v>是</v>
      </c>
      <c r="G313" s="180" t="str">
        <f>IF(LEN(A275)=3,"类",IF(LEN(A275)=5,"款","项"))</f>
        <v>项</v>
      </c>
    </row>
  </sheetData>
  <autoFilter ref="A3:G303">
    <filterColumn colId="3">
      <filters>
        <filter val="50"/>
        <filter val="1,750"/>
        <filter val="6,150"/>
        <filter val="111"/>
        <filter val="54"/>
        <filter val="554"/>
        <filter val="819"/>
        <filter val="1,225"/>
        <filter val="40,825"/>
        <filter val="81,068"/>
        <filter val="1,231"/>
        <filter val="4,731"/>
        <filter val="24972"/>
        <filter val="234"/>
        <filter val="376"/>
        <filter val="74,537"/>
        <filter val="178"/>
        <filter val="278"/>
        <filter val="1,779"/>
        <filter val="100"/>
        <filter val="200"/>
        <filter val="500"/>
        <filter val="1140"/>
        <filter val="1,800"/>
        <filter val="3,500"/>
        <filter val="4,400"/>
        <filter val="40,000"/>
        <filter val="1"/>
        <filter val="25,083"/>
        <filter val="25,583"/>
        <filter val="244"/>
        <filter val="5"/>
        <filter val="85"/>
        <filter val="6"/>
        <filter val="9"/>
      </filters>
    </filterColumn>
    <extLst/>
  </autoFilter>
  <mergeCells count="5">
    <mergeCell ref="B1:E1"/>
    <mergeCell ref="B299:E299"/>
    <mergeCell ref="B301:E301"/>
    <mergeCell ref="B302:E302"/>
    <mergeCell ref="B303:E303"/>
  </mergeCells>
  <conditionalFormatting sqref="B295">
    <cfRule type="expression" dxfId="1" priority="5" stopIfTrue="1">
      <formula>"len($A:$A)=3"</formula>
    </cfRule>
  </conditionalFormatting>
  <conditionalFormatting sqref="C297">
    <cfRule type="expression" dxfId="1" priority="1" stopIfTrue="1">
      <formula>"len($A:$A)=3"</formula>
    </cfRule>
  </conditionalFormatting>
  <conditionalFormatting sqref="B296:B297">
    <cfRule type="expression" dxfId="1" priority="3" stopIfTrue="1">
      <formula>"len($A:$A)=3"</formula>
    </cfRule>
  </conditionalFormatting>
  <conditionalFormatting sqref="C295:C296 D295">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5"/>
  <sheetViews>
    <sheetView showGridLines="0" showZeros="0" view="pageBreakPreview" zoomScale="90" zoomScaleNormal="100" topLeftCell="A8" workbookViewId="0">
      <selection activeCell="C40" sqref="C40"/>
    </sheetView>
  </sheetViews>
  <sheetFormatPr defaultColWidth="9" defaultRowHeight="14.25" outlineLevelCol="4"/>
  <cols>
    <col min="1" max="1" width="50.7583333333333" style="158" customWidth="1"/>
    <col min="2" max="4" width="20.6333333333333" style="132" customWidth="1"/>
    <col min="5" max="5" width="4.25833333333333" style="158" customWidth="1"/>
    <col min="6" max="6" width="13.7583333333333" style="158"/>
    <col min="7" max="16384" width="9" style="158"/>
  </cols>
  <sheetData>
    <row r="1" ht="45" customHeight="1" spans="1:4">
      <c r="A1" s="159" t="s">
        <v>3368</v>
      </c>
      <c r="B1" s="159"/>
      <c r="C1" s="159"/>
      <c r="D1" s="159"/>
    </row>
    <row r="2" ht="20.1" customHeight="1" spans="1:4">
      <c r="A2" s="160" t="s">
        <v>3369</v>
      </c>
      <c r="B2" s="161"/>
      <c r="C2" s="162"/>
      <c r="D2" s="163" t="s">
        <v>3188</v>
      </c>
    </row>
    <row r="3" ht="45" customHeight="1" spans="1:5">
      <c r="A3" s="164" t="s">
        <v>3370</v>
      </c>
      <c r="B3" s="86" t="s">
        <v>3351</v>
      </c>
      <c r="C3" s="86" t="s">
        <v>3319</v>
      </c>
      <c r="D3" s="86" t="s">
        <v>3207</v>
      </c>
      <c r="E3" s="158" t="s">
        <v>37</v>
      </c>
    </row>
    <row r="4" ht="36" customHeight="1" spans="1:5">
      <c r="A4" s="141" t="s">
        <v>3092</v>
      </c>
      <c r="B4" s="165">
        <f>SUM(B5:B23)</f>
        <v>101</v>
      </c>
      <c r="C4" s="165">
        <f>SUM(C5:C23)</f>
        <v>180</v>
      </c>
      <c r="D4" s="91">
        <f>IF(B4&gt;0,C4/B4-1,IF(B4&lt;0,-(C4/B4-1),""))</f>
        <v>0.782</v>
      </c>
      <c r="E4" s="166" t="str">
        <f t="shared" ref="E4:E10" si="0">IF(A4&lt;&gt;"",IF(SUM(B4:C4)&lt;&gt;0,"是","否"),"是")</f>
        <v>是</v>
      </c>
    </row>
    <row r="5" ht="36" customHeight="1" spans="1:5">
      <c r="A5" s="148" t="s">
        <v>3093</v>
      </c>
      <c r="B5" s="167"/>
      <c r="C5" s="168"/>
      <c r="D5" s="91" t="str">
        <f t="shared" ref="D5:D42" si="1">IF(B5&gt;0,C5/B5-1,IF(B5&lt;0,-(C5/B5-1),""))</f>
        <v/>
      </c>
      <c r="E5" s="166" t="str">
        <f t="shared" si="0"/>
        <v>否</v>
      </c>
    </row>
    <row r="6" ht="36" customHeight="1" spans="1:5">
      <c r="A6" s="148" t="s">
        <v>3094</v>
      </c>
      <c r="B6" s="167"/>
      <c r="C6" s="167"/>
      <c r="D6" s="91" t="str">
        <f t="shared" si="1"/>
        <v/>
      </c>
      <c r="E6" s="166" t="str">
        <f t="shared" si="0"/>
        <v>否</v>
      </c>
    </row>
    <row r="7" ht="36" customHeight="1" spans="1:5">
      <c r="A7" s="148" t="s">
        <v>3095</v>
      </c>
      <c r="B7" s="169"/>
      <c r="C7" s="168"/>
      <c r="D7" s="91" t="str">
        <f t="shared" si="1"/>
        <v/>
      </c>
      <c r="E7" s="166" t="str">
        <f t="shared" si="0"/>
        <v>否</v>
      </c>
    </row>
    <row r="8" ht="36" customHeight="1" spans="1:5">
      <c r="A8" s="148" t="s">
        <v>3096</v>
      </c>
      <c r="B8" s="167"/>
      <c r="C8" s="168"/>
      <c r="D8" s="91" t="str">
        <f t="shared" si="1"/>
        <v/>
      </c>
      <c r="E8" s="166" t="str">
        <f t="shared" si="0"/>
        <v>否</v>
      </c>
    </row>
    <row r="9" ht="36" customHeight="1" spans="1:5">
      <c r="A9" s="148" t="s">
        <v>3097</v>
      </c>
      <c r="B9" s="169"/>
      <c r="C9" s="168"/>
      <c r="D9" s="91" t="str">
        <f t="shared" si="1"/>
        <v/>
      </c>
      <c r="E9" s="166" t="str">
        <f t="shared" si="0"/>
        <v>否</v>
      </c>
    </row>
    <row r="10" ht="36" customHeight="1" spans="1:5">
      <c r="A10" s="148" t="s">
        <v>3098</v>
      </c>
      <c r="B10" s="167"/>
      <c r="C10" s="168"/>
      <c r="D10" s="91" t="str">
        <f t="shared" si="1"/>
        <v/>
      </c>
      <c r="E10" s="166" t="str">
        <f t="shared" si="0"/>
        <v>否</v>
      </c>
    </row>
    <row r="11" ht="36" customHeight="1" spans="1:5">
      <c r="A11" s="148" t="s">
        <v>3371</v>
      </c>
      <c r="B11" s="167"/>
      <c r="C11" s="168"/>
      <c r="D11" s="91" t="str">
        <f t="shared" si="1"/>
        <v/>
      </c>
      <c r="E11" s="166"/>
    </row>
    <row r="12" ht="36" customHeight="1" spans="1:5">
      <c r="A12" s="148" t="s">
        <v>3100</v>
      </c>
      <c r="B12" s="167"/>
      <c r="C12" s="168"/>
      <c r="D12" s="91" t="str">
        <f t="shared" si="1"/>
        <v/>
      </c>
      <c r="E12" s="166" t="str">
        <f t="shared" ref="E12:E42" si="2">IF(A12&lt;&gt;"",IF(SUM(B12:C12)&lt;&gt;0,"是","否"),"是")</f>
        <v>否</v>
      </c>
    </row>
    <row r="13" ht="36" customHeight="1" spans="1:5">
      <c r="A13" s="148" t="s">
        <v>3101</v>
      </c>
      <c r="B13" s="167"/>
      <c r="C13" s="168"/>
      <c r="D13" s="91" t="str">
        <f t="shared" si="1"/>
        <v/>
      </c>
      <c r="E13" s="166" t="str">
        <f t="shared" si="2"/>
        <v>否</v>
      </c>
    </row>
    <row r="14" ht="36" customHeight="1" spans="1:5">
      <c r="A14" s="148" t="s">
        <v>3102</v>
      </c>
      <c r="B14" s="170"/>
      <c r="C14" s="167"/>
      <c r="D14" s="91" t="str">
        <f t="shared" si="1"/>
        <v/>
      </c>
      <c r="E14" s="166" t="str">
        <f t="shared" si="2"/>
        <v>否</v>
      </c>
    </row>
    <row r="15" ht="36" customHeight="1" spans="1:5">
      <c r="A15" s="148" t="s">
        <v>3103</v>
      </c>
      <c r="B15" s="170"/>
      <c r="C15" s="168"/>
      <c r="D15" s="91" t="str">
        <f t="shared" si="1"/>
        <v/>
      </c>
      <c r="E15" s="166" t="str">
        <f t="shared" si="2"/>
        <v>否</v>
      </c>
    </row>
    <row r="16" ht="36" customHeight="1" spans="1:5">
      <c r="A16" s="148" t="s">
        <v>3104</v>
      </c>
      <c r="B16" s="170"/>
      <c r="C16" s="171"/>
      <c r="D16" s="91" t="str">
        <f t="shared" si="1"/>
        <v/>
      </c>
      <c r="E16" s="166" t="str">
        <f t="shared" si="2"/>
        <v>否</v>
      </c>
    </row>
    <row r="17" ht="36" customHeight="1" spans="1:5">
      <c r="A17" s="148" t="s">
        <v>3372</v>
      </c>
      <c r="B17" s="170"/>
      <c r="C17" s="171"/>
      <c r="D17" s="91" t="str">
        <f t="shared" si="1"/>
        <v/>
      </c>
      <c r="E17" s="166" t="str">
        <f t="shared" si="2"/>
        <v>否</v>
      </c>
    </row>
    <row r="18" ht="36" customHeight="1" spans="1:5">
      <c r="A18" s="148" t="s">
        <v>3106</v>
      </c>
      <c r="B18" s="167"/>
      <c r="C18" s="168"/>
      <c r="D18" s="91" t="str">
        <f t="shared" si="1"/>
        <v/>
      </c>
      <c r="E18" s="166" t="str">
        <f t="shared" si="2"/>
        <v>否</v>
      </c>
    </row>
    <row r="19" ht="36" customHeight="1" spans="1:5">
      <c r="A19" s="148" t="s">
        <v>3107</v>
      </c>
      <c r="B19" s="170"/>
      <c r="C19" s="171"/>
      <c r="D19" s="91" t="str">
        <f t="shared" si="1"/>
        <v/>
      </c>
      <c r="E19" s="166" t="str">
        <f t="shared" si="2"/>
        <v>否</v>
      </c>
    </row>
    <row r="20" ht="36" customHeight="1" spans="1:5">
      <c r="A20" s="148" t="s">
        <v>3108</v>
      </c>
      <c r="B20" s="170"/>
      <c r="C20" s="171"/>
      <c r="D20" s="91" t="str">
        <f t="shared" si="1"/>
        <v/>
      </c>
      <c r="E20" s="166" t="str">
        <f t="shared" si="2"/>
        <v>否</v>
      </c>
    </row>
    <row r="21" ht="36" customHeight="1" spans="1:5">
      <c r="A21" s="148" t="s">
        <v>3109</v>
      </c>
      <c r="B21" s="167"/>
      <c r="C21" s="171"/>
      <c r="D21" s="91" t="str">
        <f t="shared" si="1"/>
        <v/>
      </c>
      <c r="E21" s="166" t="str">
        <f t="shared" si="2"/>
        <v>否</v>
      </c>
    </row>
    <row r="22" ht="36" customHeight="1" spans="1:5">
      <c r="A22" s="148" t="s">
        <v>3110</v>
      </c>
      <c r="B22" s="170"/>
      <c r="C22" s="168"/>
      <c r="D22" s="91" t="str">
        <f t="shared" si="1"/>
        <v/>
      </c>
      <c r="E22" s="166" t="str">
        <f t="shared" si="2"/>
        <v>否</v>
      </c>
    </row>
    <row r="23" ht="36" customHeight="1" spans="1:5">
      <c r="A23" s="148" t="s">
        <v>3111</v>
      </c>
      <c r="B23" s="168">
        <v>101</v>
      </c>
      <c r="C23" s="168">
        <v>180</v>
      </c>
      <c r="D23" s="91">
        <f t="shared" si="1"/>
        <v>0.782</v>
      </c>
      <c r="E23" s="166" t="str">
        <f t="shared" si="2"/>
        <v>是</v>
      </c>
    </row>
    <row r="24" ht="36" customHeight="1" spans="1:5">
      <c r="A24" s="141" t="s">
        <v>3112</v>
      </c>
      <c r="B24" s="165">
        <f>SUM(B25:B28)</f>
        <v>0</v>
      </c>
      <c r="C24" s="165">
        <f>SUM(C25:C28)</f>
        <v>0</v>
      </c>
      <c r="D24" s="91" t="str">
        <f t="shared" si="1"/>
        <v/>
      </c>
      <c r="E24" s="166" t="str">
        <f t="shared" si="2"/>
        <v>否</v>
      </c>
    </row>
    <row r="25" ht="36" customHeight="1" spans="1:5">
      <c r="A25" s="172" t="s">
        <v>3113</v>
      </c>
      <c r="B25" s="170"/>
      <c r="C25" s="168"/>
      <c r="D25" s="91" t="str">
        <f t="shared" si="1"/>
        <v/>
      </c>
      <c r="E25" s="166" t="str">
        <f t="shared" si="2"/>
        <v>否</v>
      </c>
    </row>
    <row r="26" ht="36" customHeight="1" spans="1:5">
      <c r="A26" s="172" t="s">
        <v>3114</v>
      </c>
      <c r="B26" s="170"/>
      <c r="C26" s="168"/>
      <c r="D26" s="91" t="str">
        <f t="shared" si="1"/>
        <v/>
      </c>
      <c r="E26" s="166" t="str">
        <f t="shared" si="2"/>
        <v>否</v>
      </c>
    </row>
    <row r="27" ht="36" customHeight="1" spans="1:5">
      <c r="A27" s="172" t="s">
        <v>3115</v>
      </c>
      <c r="B27" s="170"/>
      <c r="C27" s="168"/>
      <c r="D27" s="91" t="str">
        <f t="shared" si="1"/>
        <v/>
      </c>
      <c r="E27" s="166" t="str">
        <f t="shared" si="2"/>
        <v>否</v>
      </c>
    </row>
    <row r="28" ht="36" customHeight="1" spans="1:5">
      <c r="A28" s="172" t="s">
        <v>3116</v>
      </c>
      <c r="B28" s="170"/>
      <c r="C28" s="168"/>
      <c r="D28" s="91" t="str">
        <f t="shared" si="1"/>
        <v/>
      </c>
      <c r="E28" s="166" t="str">
        <f t="shared" si="2"/>
        <v>否</v>
      </c>
    </row>
    <row r="29" ht="36" customHeight="1" spans="1:5">
      <c r="A29" s="141" t="s">
        <v>3117</v>
      </c>
      <c r="B29" s="165">
        <f>SUM(B30:B32)</f>
        <v>0</v>
      </c>
      <c r="C29" s="165">
        <f>SUM(C30:C32)</f>
        <v>0</v>
      </c>
      <c r="D29" s="91" t="str">
        <f t="shared" si="1"/>
        <v/>
      </c>
      <c r="E29" s="166" t="str">
        <f t="shared" si="2"/>
        <v>否</v>
      </c>
    </row>
    <row r="30" ht="36" customHeight="1" spans="1:5">
      <c r="A30" s="172" t="s">
        <v>3118</v>
      </c>
      <c r="B30" s="170"/>
      <c r="C30" s="168"/>
      <c r="D30" s="91" t="str">
        <f t="shared" si="1"/>
        <v/>
      </c>
      <c r="E30" s="166" t="str">
        <f t="shared" si="2"/>
        <v>否</v>
      </c>
    </row>
    <row r="31" ht="36" customHeight="1" spans="1:5">
      <c r="A31" s="172" t="s">
        <v>3119</v>
      </c>
      <c r="B31" s="167"/>
      <c r="C31" s="168"/>
      <c r="D31" s="91" t="str">
        <f t="shared" si="1"/>
        <v/>
      </c>
      <c r="E31" s="166" t="str">
        <f t="shared" si="2"/>
        <v>否</v>
      </c>
    </row>
    <row r="32" ht="36" customHeight="1" spans="1:5">
      <c r="A32" s="172" t="s">
        <v>3120</v>
      </c>
      <c r="B32" s="170"/>
      <c r="C32" s="168"/>
      <c r="D32" s="91" t="str">
        <f t="shared" si="1"/>
        <v/>
      </c>
      <c r="E32" s="166" t="str">
        <f t="shared" si="2"/>
        <v>否</v>
      </c>
    </row>
    <row r="33" ht="36" customHeight="1" spans="1:5">
      <c r="A33" s="141" t="s">
        <v>3121</v>
      </c>
      <c r="B33" s="165">
        <f>SUM(B34:B36)</f>
        <v>0</v>
      </c>
      <c r="C33" s="165">
        <f>SUM(C34:C36)</f>
        <v>0</v>
      </c>
      <c r="D33" s="91" t="str">
        <f t="shared" si="1"/>
        <v/>
      </c>
      <c r="E33" s="166" t="str">
        <f t="shared" si="2"/>
        <v>否</v>
      </c>
    </row>
    <row r="34" ht="36" customHeight="1" spans="1:5">
      <c r="A34" s="172" t="s">
        <v>3122</v>
      </c>
      <c r="B34" s="167"/>
      <c r="C34" s="173"/>
      <c r="D34" s="91" t="str">
        <f t="shared" si="1"/>
        <v/>
      </c>
      <c r="E34" s="166" t="str">
        <f t="shared" si="2"/>
        <v>否</v>
      </c>
    </row>
    <row r="35" ht="36" customHeight="1" spans="1:5">
      <c r="A35" s="172" t="s">
        <v>3123</v>
      </c>
      <c r="B35" s="170"/>
      <c r="C35" s="173"/>
      <c r="D35" s="91" t="str">
        <f t="shared" si="1"/>
        <v/>
      </c>
      <c r="E35" s="166" t="str">
        <f t="shared" si="2"/>
        <v>否</v>
      </c>
    </row>
    <row r="36" ht="36" customHeight="1" spans="1:5">
      <c r="A36" s="172" t="s">
        <v>3124</v>
      </c>
      <c r="B36" s="170"/>
      <c r="C36" s="171"/>
      <c r="D36" s="91" t="str">
        <f t="shared" si="1"/>
        <v/>
      </c>
      <c r="E36" s="166" t="str">
        <f t="shared" si="2"/>
        <v>否</v>
      </c>
    </row>
    <row r="37" ht="36" customHeight="1" spans="1:5">
      <c r="A37" s="141" t="s">
        <v>3125</v>
      </c>
      <c r="B37" s="174"/>
      <c r="C37" s="175"/>
      <c r="D37" s="91" t="str">
        <f t="shared" si="1"/>
        <v/>
      </c>
      <c r="E37" s="166" t="str">
        <f t="shared" si="2"/>
        <v>否</v>
      </c>
    </row>
    <row r="38" ht="36" customHeight="1" spans="1:5">
      <c r="A38" s="149" t="s">
        <v>3126</v>
      </c>
      <c r="B38" s="165">
        <f>B4+B24+B29+B33+B37</f>
        <v>101</v>
      </c>
      <c r="C38" s="165">
        <f>C4+C24+C29+C33+C37</f>
        <v>180</v>
      </c>
      <c r="D38" s="91">
        <f t="shared" si="1"/>
        <v>0.782</v>
      </c>
      <c r="E38" s="166" t="str">
        <f t="shared" si="2"/>
        <v>是</v>
      </c>
    </row>
    <row r="39" ht="36" customHeight="1" spans="1:5">
      <c r="A39" s="176" t="s">
        <v>97</v>
      </c>
      <c r="B39" s="170">
        <v>6</v>
      </c>
      <c r="C39" s="173">
        <v>6</v>
      </c>
      <c r="D39" s="91">
        <f t="shared" si="1"/>
        <v>0</v>
      </c>
      <c r="E39" s="166" t="str">
        <f t="shared" si="2"/>
        <v>是</v>
      </c>
    </row>
    <row r="40" ht="36" customHeight="1" spans="1:5">
      <c r="A40" s="176" t="s">
        <v>3127</v>
      </c>
      <c r="B40" s="170"/>
      <c r="C40" s="173"/>
      <c r="D40" s="91" t="str">
        <f t="shared" si="1"/>
        <v/>
      </c>
      <c r="E40" s="166" t="str">
        <f t="shared" si="2"/>
        <v>否</v>
      </c>
    </row>
    <row r="41" ht="36" customHeight="1" spans="1:5">
      <c r="A41" s="176" t="s">
        <v>3128</v>
      </c>
      <c r="B41" s="167"/>
      <c r="C41" s="173"/>
      <c r="D41" s="91" t="str">
        <f t="shared" si="1"/>
        <v/>
      </c>
      <c r="E41" s="166" t="str">
        <f t="shared" si="2"/>
        <v>否</v>
      </c>
    </row>
    <row r="42" ht="36" customHeight="1" spans="1:5">
      <c r="A42" s="149" t="s">
        <v>173</v>
      </c>
      <c r="B42" s="165">
        <f>B38+B39+B40</f>
        <v>107</v>
      </c>
      <c r="C42" s="165">
        <f>C38+C39+C40</f>
        <v>186</v>
      </c>
      <c r="D42" s="91">
        <f t="shared" si="1"/>
        <v>0.738</v>
      </c>
      <c r="E42" s="166" t="str">
        <f t="shared" si="2"/>
        <v>是</v>
      </c>
    </row>
    <row r="43" spans="2:2">
      <c r="B43" s="157"/>
    </row>
    <row r="44" spans="2:3">
      <c r="B44" s="157"/>
      <c r="C44" s="157"/>
    </row>
    <row r="45" spans="2:2">
      <c r="B45" s="157"/>
    </row>
    <row r="46" spans="2:3">
      <c r="B46" s="157"/>
      <c r="C46" s="157"/>
    </row>
    <row r="47" spans="2:2">
      <c r="B47" s="157"/>
    </row>
    <row r="48" spans="2:2">
      <c r="B48" s="157"/>
    </row>
    <row r="49" spans="2:3">
      <c r="B49" s="157"/>
      <c r="C49" s="157"/>
    </row>
    <row r="50" spans="2:2">
      <c r="B50" s="157"/>
    </row>
    <row r="51" spans="2:2">
      <c r="B51" s="157"/>
    </row>
    <row r="52" spans="2:2">
      <c r="B52" s="157"/>
    </row>
    <row r="53" spans="2:2">
      <c r="B53" s="157"/>
    </row>
    <row r="54" spans="2:3">
      <c r="B54" s="157"/>
      <c r="C54" s="157"/>
    </row>
    <row r="55" spans="2:2">
      <c r="B55" s="157"/>
    </row>
  </sheetData>
  <autoFilter ref="A3:E42">
    <extLst/>
  </autoFilter>
  <mergeCells count="1">
    <mergeCell ref="A1:D1"/>
  </mergeCells>
  <conditionalFormatting sqref="E3:F10 F11:F40 E11:E42">
    <cfRule type="cellIs" dxfId="3" priority="2" stopIfTrue="1" operator="lessThanOrEqual">
      <formula>-1</formula>
    </cfRule>
  </conditionalFormatting>
  <conditionalFormatting sqref="E4:F4 F5:F7 E5:E4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00" topLeftCell="A6" workbookViewId="0">
      <selection activeCell="D10" sqref="D10"/>
    </sheetView>
  </sheetViews>
  <sheetFormatPr defaultColWidth="9" defaultRowHeight="14.25" outlineLevelCol="4"/>
  <cols>
    <col min="1" max="1" width="50.7583333333333" style="130" customWidth="1"/>
    <col min="2" max="2" width="20.6333333333333" style="131" customWidth="1"/>
    <col min="3" max="3" width="20.6333333333333" style="132" customWidth="1"/>
    <col min="4" max="4" width="20.6333333333333" style="131" customWidth="1"/>
    <col min="5" max="5" width="4.75833333333333" style="130" customWidth="1"/>
    <col min="6" max="16384" width="9" style="130"/>
  </cols>
  <sheetData>
    <row r="1" ht="45" customHeight="1" spans="1:5">
      <c r="A1" s="133" t="s">
        <v>3373</v>
      </c>
      <c r="B1" s="133"/>
      <c r="C1" s="133"/>
      <c r="D1" s="133"/>
      <c r="E1" s="134"/>
    </row>
    <row r="2" ht="20.1" customHeight="1" spans="1:5">
      <c r="A2" s="135" t="s">
        <v>3374</v>
      </c>
      <c r="B2" s="136"/>
      <c r="C2" s="136"/>
      <c r="D2" s="137" t="s">
        <v>33</v>
      </c>
      <c r="E2" s="138"/>
    </row>
    <row r="3" ht="45" customHeight="1" spans="1:5">
      <c r="A3" s="139" t="s">
        <v>35</v>
      </c>
      <c r="B3" s="86" t="s">
        <v>3351</v>
      </c>
      <c r="C3" s="86" t="s">
        <v>3319</v>
      </c>
      <c r="D3" s="86" t="s">
        <v>3207</v>
      </c>
      <c r="E3" s="140" t="s">
        <v>37</v>
      </c>
    </row>
    <row r="4" ht="35.1" customHeight="1" spans="1:5">
      <c r="A4" s="141" t="s">
        <v>3131</v>
      </c>
      <c r="B4" s="142">
        <f>SUM(B5:B10)</f>
        <v>6</v>
      </c>
      <c r="C4" s="142">
        <f>SUM(C5:C10)</f>
        <v>6</v>
      </c>
      <c r="D4" s="91">
        <f>IF(B4&gt;0,C4/B4-1,IF(B4&lt;0,-(C4/B4-1),""))</f>
        <v>0</v>
      </c>
      <c r="E4" s="143" t="str">
        <f t="shared" ref="E4:E28" si="0">IF(A4&lt;&gt;"",IF(SUM(B4:C4)&lt;&gt;0,"是","否"),"是")</f>
        <v>是</v>
      </c>
    </row>
    <row r="5" ht="35.1" customHeight="1" spans="1:5">
      <c r="A5" s="144" t="s">
        <v>3132</v>
      </c>
      <c r="B5" s="145"/>
      <c r="C5" s="145"/>
      <c r="D5" s="91" t="str">
        <f t="shared" ref="D5:D28" si="1">IF(B5&gt;0,C5/B5-1,IF(B5&lt;0,-(C5/B5-1),""))</f>
        <v/>
      </c>
      <c r="E5" s="143" t="str">
        <f t="shared" si="0"/>
        <v>否</v>
      </c>
    </row>
    <row r="6" ht="35.1" customHeight="1" spans="1:5">
      <c r="A6" s="144" t="s">
        <v>3133</v>
      </c>
      <c r="B6" s="145"/>
      <c r="C6" s="145"/>
      <c r="D6" s="91" t="str">
        <f t="shared" si="1"/>
        <v/>
      </c>
      <c r="E6" s="143" t="str">
        <f t="shared" si="0"/>
        <v>否</v>
      </c>
    </row>
    <row r="7" ht="35.1" customHeight="1" spans="1:5">
      <c r="A7" s="144" t="s">
        <v>3134</v>
      </c>
      <c r="B7" s="146">
        <v>6</v>
      </c>
      <c r="C7" s="146">
        <v>6</v>
      </c>
      <c r="D7" s="91">
        <f t="shared" si="1"/>
        <v>0</v>
      </c>
      <c r="E7" s="143" t="str">
        <f t="shared" si="0"/>
        <v>是</v>
      </c>
    </row>
    <row r="8" ht="35.1" customHeight="1" spans="1:5">
      <c r="A8" s="144" t="s">
        <v>3135</v>
      </c>
      <c r="B8" s="145"/>
      <c r="C8" s="145"/>
      <c r="D8" s="91" t="str">
        <f t="shared" si="1"/>
        <v/>
      </c>
      <c r="E8" s="143" t="str">
        <f t="shared" si="0"/>
        <v>否</v>
      </c>
    </row>
    <row r="9" ht="35.1" customHeight="1" spans="1:5">
      <c r="A9" s="144" t="s">
        <v>3136</v>
      </c>
      <c r="B9" s="145"/>
      <c r="C9" s="145"/>
      <c r="D9" s="91" t="str">
        <f t="shared" si="1"/>
        <v/>
      </c>
      <c r="E9" s="143" t="str">
        <f t="shared" si="0"/>
        <v>否</v>
      </c>
    </row>
    <row r="10" ht="35.1" customHeight="1" spans="1:5">
      <c r="A10" s="144" t="s">
        <v>3137</v>
      </c>
      <c r="B10" s="145"/>
      <c r="C10" s="145"/>
      <c r="D10" s="91" t="str">
        <f t="shared" si="1"/>
        <v/>
      </c>
      <c r="E10" s="143" t="str">
        <f t="shared" si="0"/>
        <v>否</v>
      </c>
    </row>
    <row r="11" ht="35.1" customHeight="1" spans="1:5">
      <c r="A11" s="141" t="s">
        <v>3138</v>
      </c>
      <c r="B11" s="147">
        <f>SUM(B12:B16)</f>
        <v>0</v>
      </c>
      <c r="C11" s="147">
        <f>C12+C13+C16</f>
        <v>0</v>
      </c>
      <c r="D11" s="91" t="str">
        <f t="shared" si="1"/>
        <v/>
      </c>
      <c r="E11" s="143" t="str">
        <f t="shared" si="0"/>
        <v>否</v>
      </c>
    </row>
    <row r="12" ht="35.1" customHeight="1" spans="1:5">
      <c r="A12" s="144" t="s">
        <v>3139</v>
      </c>
      <c r="B12" s="145"/>
      <c r="C12" s="145"/>
      <c r="D12" s="91" t="str">
        <f t="shared" si="1"/>
        <v/>
      </c>
      <c r="E12" s="143" t="str">
        <f t="shared" si="0"/>
        <v>否</v>
      </c>
    </row>
    <row r="13" ht="35.1" customHeight="1" spans="1:5">
      <c r="A13" s="144" t="s">
        <v>3140</v>
      </c>
      <c r="B13" s="145"/>
      <c r="C13" s="145"/>
      <c r="D13" s="91" t="str">
        <f t="shared" si="1"/>
        <v/>
      </c>
      <c r="E13" s="143" t="str">
        <f t="shared" si="0"/>
        <v>否</v>
      </c>
    </row>
    <row r="14" ht="35.1" customHeight="1" spans="1:5">
      <c r="A14" s="144" t="s">
        <v>3141</v>
      </c>
      <c r="B14" s="145"/>
      <c r="C14" s="145"/>
      <c r="D14" s="91" t="str">
        <f t="shared" si="1"/>
        <v/>
      </c>
      <c r="E14" s="143" t="str">
        <f t="shared" si="0"/>
        <v>否</v>
      </c>
    </row>
    <row r="15" ht="35.1" customHeight="1" spans="1:5">
      <c r="A15" s="144" t="s">
        <v>3142</v>
      </c>
      <c r="B15" s="145"/>
      <c r="C15" s="145"/>
      <c r="D15" s="91" t="str">
        <f t="shared" si="1"/>
        <v/>
      </c>
      <c r="E15" s="143" t="str">
        <f t="shared" si="0"/>
        <v>否</v>
      </c>
    </row>
    <row r="16" ht="35.1" customHeight="1" spans="1:5">
      <c r="A16" s="144" t="s">
        <v>3143</v>
      </c>
      <c r="B16" s="145"/>
      <c r="C16" s="145"/>
      <c r="D16" s="91" t="str">
        <f t="shared" si="1"/>
        <v/>
      </c>
      <c r="E16" s="143" t="str">
        <f t="shared" si="0"/>
        <v>否</v>
      </c>
    </row>
    <row r="17" s="129" customFormat="1" ht="35.1" customHeight="1" spans="1:5">
      <c r="A17" s="141" t="s">
        <v>3144</v>
      </c>
      <c r="B17" s="147"/>
      <c r="C17" s="147"/>
      <c r="D17" s="91" t="str">
        <f t="shared" si="1"/>
        <v/>
      </c>
      <c r="E17" s="143" t="str">
        <f t="shared" si="0"/>
        <v>否</v>
      </c>
    </row>
    <row r="18" ht="35.1" customHeight="1" spans="1:5">
      <c r="A18" s="144" t="s">
        <v>3145</v>
      </c>
      <c r="B18" s="145"/>
      <c r="C18" s="145"/>
      <c r="D18" s="91" t="str">
        <f t="shared" si="1"/>
        <v/>
      </c>
      <c r="E18" s="143" t="str">
        <f t="shared" si="0"/>
        <v>否</v>
      </c>
    </row>
    <row r="19" ht="35.1" customHeight="1" spans="1:5">
      <c r="A19" s="141" t="s">
        <v>3146</v>
      </c>
      <c r="B19" s="147"/>
      <c r="C19" s="147"/>
      <c r="D19" s="91" t="str">
        <f t="shared" si="1"/>
        <v/>
      </c>
      <c r="E19" s="143" t="str">
        <f t="shared" si="0"/>
        <v>否</v>
      </c>
    </row>
    <row r="20" ht="35.1" customHeight="1" spans="1:5">
      <c r="A20" s="148" t="s">
        <v>3375</v>
      </c>
      <c r="B20" s="145"/>
      <c r="C20" s="145"/>
      <c r="D20" s="91" t="str">
        <f t="shared" si="1"/>
        <v/>
      </c>
      <c r="E20" s="143" t="str">
        <f t="shared" si="0"/>
        <v>否</v>
      </c>
    </row>
    <row r="21" ht="35.1" customHeight="1" spans="1:5">
      <c r="A21" s="141" t="s">
        <v>3148</v>
      </c>
      <c r="B21" s="147">
        <f>B22</f>
        <v>0</v>
      </c>
      <c r="C21" s="147">
        <f>C22</f>
        <v>0</v>
      </c>
      <c r="D21" s="91" t="str">
        <f t="shared" si="1"/>
        <v/>
      </c>
      <c r="E21" s="143" t="str">
        <f t="shared" si="0"/>
        <v>否</v>
      </c>
    </row>
    <row r="22" ht="35.1" customHeight="1" spans="1:5">
      <c r="A22" s="144" t="s">
        <v>3149</v>
      </c>
      <c r="B22" s="145"/>
      <c r="C22" s="145"/>
      <c r="D22" s="91" t="str">
        <f t="shared" si="1"/>
        <v/>
      </c>
      <c r="E22" s="143" t="str">
        <f t="shared" si="0"/>
        <v>否</v>
      </c>
    </row>
    <row r="23" ht="35.1" customHeight="1" spans="1:5">
      <c r="A23" s="149" t="s">
        <v>3150</v>
      </c>
      <c r="B23" s="147">
        <f>B21+B17+B11+B4+B19</f>
        <v>6</v>
      </c>
      <c r="C23" s="147">
        <f>C4+C11+C17+C19+C21</f>
        <v>6</v>
      </c>
      <c r="D23" s="91">
        <f t="shared" si="1"/>
        <v>0</v>
      </c>
      <c r="E23" s="143" t="str">
        <f t="shared" si="0"/>
        <v>是</v>
      </c>
    </row>
    <row r="24" ht="35.1" customHeight="1" spans="1:5">
      <c r="A24" s="150" t="s">
        <v>226</v>
      </c>
      <c r="B24" s="147">
        <f>SUM(B25:B26)</f>
        <v>101</v>
      </c>
      <c r="C24" s="147">
        <f>SUM(C25:C26)</f>
        <v>180</v>
      </c>
      <c r="D24" s="91">
        <f t="shared" si="1"/>
        <v>0.782</v>
      </c>
      <c r="E24" s="143" t="str">
        <f t="shared" si="0"/>
        <v>是</v>
      </c>
    </row>
    <row r="25" ht="35.1" customHeight="1" spans="1:5">
      <c r="A25" s="151" t="s">
        <v>3151</v>
      </c>
      <c r="B25" s="145"/>
      <c r="C25" s="145"/>
      <c r="D25" s="91" t="str">
        <f t="shared" si="1"/>
        <v/>
      </c>
      <c r="E25" s="143" t="str">
        <f t="shared" si="0"/>
        <v>否</v>
      </c>
    </row>
    <row r="26" ht="35.1" customHeight="1" spans="1:5">
      <c r="A26" s="151" t="s">
        <v>3152</v>
      </c>
      <c r="B26" s="146">
        <v>101</v>
      </c>
      <c r="C26" s="146">
        <v>180</v>
      </c>
      <c r="D26" s="91">
        <f t="shared" si="1"/>
        <v>0.782</v>
      </c>
      <c r="E26" s="143" t="str">
        <f t="shared" si="0"/>
        <v>是</v>
      </c>
    </row>
    <row r="27" ht="35.1" customHeight="1" spans="1:5">
      <c r="A27" s="152" t="s">
        <v>3153</v>
      </c>
      <c r="B27" s="153"/>
      <c r="C27" s="153"/>
      <c r="D27" s="91" t="str">
        <f t="shared" si="1"/>
        <v/>
      </c>
      <c r="E27" s="143" t="str">
        <f t="shared" si="0"/>
        <v>否</v>
      </c>
    </row>
    <row r="28" ht="35.1" customHeight="1" spans="1:5">
      <c r="A28" s="154" t="s">
        <v>241</v>
      </c>
      <c r="B28" s="155">
        <f>B23+B24+B27</f>
        <v>107</v>
      </c>
      <c r="C28" s="155">
        <f>C23+C24+C27</f>
        <v>186</v>
      </c>
      <c r="D28" s="91">
        <f t="shared" si="1"/>
        <v>0.738</v>
      </c>
      <c r="E28" s="143" t="str">
        <f t="shared" si="0"/>
        <v>是</v>
      </c>
    </row>
    <row r="29" spans="2:2">
      <c r="B29" s="156"/>
    </row>
    <row r="30" spans="2:3">
      <c r="B30" s="156"/>
      <c r="C30" s="157"/>
    </row>
    <row r="31" spans="2:2">
      <c r="B31" s="156"/>
    </row>
    <row r="32" spans="2:3">
      <c r="B32" s="156"/>
      <c r="C32" s="157"/>
    </row>
    <row r="33" spans="2:2">
      <c r="B33" s="156"/>
    </row>
    <row r="34" spans="2:2">
      <c r="B34" s="156"/>
    </row>
    <row r="35" spans="2:3">
      <c r="B35" s="156"/>
      <c r="C35" s="157"/>
    </row>
    <row r="36" spans="2:2">
      <c r="B36" s="156"/>
    </row>
    <row r="37" spans="2:2">
      <c r="B37" s="156"/>
    </row>
    <row r="38" spans="2:2">
      <c r="B38" s="156"/>
    </row>
    <row r="39" spans="2:2">
      <c r="B39" s="156"/>
    </row>
    <row r="40" spans="2:3">
      <c r="B40" s="156"/>
      <c r="C40" s="157"/>
    </row>
    <row r="41" spans="2:2">
      <c r="B41" s="156"/>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Normal="115" workbookViewId="0">
      <pane ySplit="3" topLeftCell="A4" activePane="bottomLeft" state="frozen"/>
      <selection/>
      <selection pane="bottomLeft" activeCell="C5" sqref="C5"/>
    </sheetView>
  </sheetViews>
  <sheetFormatPr defaultColWidth="9" defaultRowHeight="14.25" outlineLevelCol="4"/>
  <cols>
    <col min="1" max="1" width="51.3833333333333" style="79" customWidth="1"/>
    <col min="2" max="3" width="20.6333333333333" style="79" customWidth="1"/>
    <col min="4" max="4" width="20.6333333333333" style="77" customWidth="1"/>
    <col min="5" max="5" width="5.38333333333333" style="79" customWidth="1"/>
    <col min="6" max="16384" width="9" style="79"/>
  </cols>
  <sheetData>
    <row r="1" ht="45" customHeight="1" spans="1:4">
      <c r="A1" s="80" t="s">
        <v>3376</v>
      </c>
      <c r="B1" s="80"/>
      <c r="C1" s="80"/>
      <c r="D1" s="80"/>
    </row>
    <row r="2" s="116" customFormat="1" ht="20.1" customHeight="1" spans="1:4">
      <c r="A2" s="117" t="s">
        <v>3377</v>
      </c>
      <c r="B2" s="118"/>
      <c r="C2" s="119"/>
      <c r="D2" s="120" t="s">
        <v>33</v>
      </c>
    </row>
    <row r="3" ht="45" customHeight="1" spans="1:5">
      <c r="A3" s="121" t="s">
        <v>3378</v>
      </c>
      <c r="B3" s="86" t="s">
        <v>3351</v>
      </c>
      <c r="C3" s="86" t="s">
        <v>3319</v>
      </c>
      <c r="D3" s="31" t="s">
        <v>3207</v>
      </c>
      <c r="E3" s="116" t="s">
        <v>37</v>
      </c>
    </row>
    <row r="4" ht="36" customHeight="1" spans="1:5">
      <c r="A4" s="122" t="s">
        <v>3156</v>
      </c>
      <c r="B4" s="123">
        <v>15858</v>
      </c>
      <c r="C4" s="123">
        <v>16433</v>
      </c>
      <c r="D4" s="108">
        <f>IF(B4&gt;0,C4/B4-1,IF(B4&lt;0,-(C4/B4-1),""))</f>
        <v>0.036</v>
      </c>
      <c r="E4" s="124" t="str">
        <f t="shared" ref="E4:E37" si="0">IF(A4&lt;&gt;"",IF(SUM(B4:C4)&lt;&gt;0,"是","否"),"是")</f>
        <v>是</v>
      </c>
    </row>
    <row r="5" s="76" customFormat="1" ht="36" customHeight="1" spans="1:5">
      <c r="A5" s="125" t="s">
        <v>3157</v>
      </c>
      <c r="B5" s="115">
        <v>7258</v>
      </c>
      <c r="C5" s="126">
        <v>7877</v>
      </c>
      <c r="D5" s="108">
        <f t="shared" ref="D5:D37" si="1">IF(B5&gt;0,C5/B5-1,IF(B5&lt;0,-(C5/B5-1),""))</f>
        <v>0.085</v>
      </c>
      <c r="E5" s="124" t="str">
        <f t="shared" si="0"/>
        <v>是</v>
      </c>
    </row>
    <row r="6" s="76" customFormat="1" ht="36" customHeight="1" spans="1:5">
      <c r="A6" s="125" t="s">
        <v>3158</v>
      </c>
      <c r="B6" s="115">
        <v>32</v>
      </c>
      <c r="C6" s="126">
        <v>12</v>
      </c>
      <c r="D6" s="108">
        <f t="shared" si="1"/>
        <v>-0.625</v>
      </c>
      <c r="E6" s="124" t="str">
        <f t="shared" si="0"/>
        <v>是</v>
      </c>
    </row>
    <row r="7" s="78" customFormat="1" ht="36" customHeight="1" spans="1:5">
      <c r="A7" s="125" t="s">
        <v>3159</v>
      </c>
      <c r="B7" s="115"/>
      <c r="C7" s="126"/>
      <c r="D7" s="108" t="str">
        <f t="shared" si="1"/>
        <v/>
      </c>
      <c r="E7" s="124" t="str">
        <f t="shared" si="0"/>
        <v>否</v>
      </c>
    </row>
    <row r="8" s="78" customFormat="1" ht="36" customHeight="1" spans="1:5">
      <c r="A8" s="112" t="s">
        <v>3160</v>
      </c>
      <c r="B8" s="115"/>
      <c r="C8" s="126"/>
      <c r="D8" s="108" t="str">
        <f t="shared" si="1"/>
        <v/>
      </c>
      <c r="E8" s="124" t="str">
        <f t="shared" si="0"/>
        <v>否</v>
      </c>
    </row>
    <row r="9" ht="36" customHeight="1" spans="1:5">
      <c r="A9" s="122" t="s">
        <v>3161</v>
      </c>
      <c r="B9" s="123">
        <v>10127</v>
      </c>
      <c r="C9" s="127">
        <v>10243</v>
      </c>
      <c r="D9" s="108">
        <f t="shared" si="1"/>
        <v>0.011</v>
      </c>
      <c r="E9" s="124" t="str">
        <f t="shared" si="0"/>
        <v>是</v>
      </c>
    </row>
    <row r="10" s="76" customFormat="1" ht="36" customHeight="1" spans="1:5">
      <c r="A10" s="125" t="s">
        <v>3157</v>
      </c>
      <c r="B10" s="115">
        <v>8789</v>
      </c>
      <c r="C10" s="126">
        <v>9119</v>
      </c>
      <c r="D10" s="108">
        <f t="shared" si="1"/>
        <v>0.038</v>
      </c>
      <c r="E10" s="124" t="str">
        <f t="shared" si="0"/>
        <v>是</v>
      </c>
    </row>
    <row r="11" s="76" customFormat="1" ht="36" customHeight="1" spans="1:5">
      <c r="A11" s="125" t="s">
        <v>3158</v>
      </c>
      <c r="B11" s="115">
        <v>16</v>
      </c>
      <c r="C11" s="126">
        <v>567</v>
      </c>
      <c r="D11" s="108">
        <f t="shared" si="1"/>
        <v>34.438</v>
      </c>
      <c r="E11" s="124" t="str">
        <f t="shared" si="0"/>
        <v>是</v>
      </c>
    </row>
    <row r="12" s="76" customFormat="1" ht="36" customHeight="1" spans="1:5">
      <c r="A12" s="125" t="s">
        <v>3159</v>
      </c>
      <c r="B12" s="115">
        <v>417</v>
      </c>
      <c r="C12" s="126">
        <v>417</v>
      </c>
      <c r="D12" s="108">
        <f t="shared" si="1"/>
        <v>0</v>
      </c>
      <c r="E12" s="124" t="str">
        <f t="shared" si="0"/>
        <v>是</v>
      </c>
    </row>
    <row r="13" ht="36" customHeight="1" spans="1:5">
      <c r="A13" s="122" t="s">
        <v>3162</v>
      </c>
      <c r="B13" s="123">
        <v>1013</v>
      </c>
      <c r="C13" s="127">
        <v>1231</v>
      </c>
      <c r="D13" s="108">
        <f t="shared" si="1"/>
        <v>0.215</v>
      </c>
      <c r="E13" s="124" t="str">
        <f t="shared" si="0"/>
        <v>是</v>
      </c>
    </row>
    <row r="14" s="76" customFormat="1" ht="36" customHeight="1" spans="1:5">
      <c r="A14" s="125" t="s">
        <v>3157</v>
      </c>
      <c r="B14" s="115">
        <v>488</v>
      </c>
      <c r="C14" s="126">
        <v>519</v>
      </c>
      <c r="D14" s="108">
        <f t="shared" si="1"/>
        <v>0.064</v>
      </c>
      <c r="E14" s="124" t="str">
        <f t="shared" si="0"/>
        <v>是</v>
      </c>
    </row>
    <row r="15" s="76" customFormat="1" ht="36" customHeight="1" spans="1:5">
      <c r="A15" s="125" t="s">
        <v>3158</v>
      </c>
      <c r="B15" s="115"/>
      <c r="C15" s="126">
        <v>0</v>
      </c>
      <c r="D15" s="108" t="str">
        <f t="shared" si="1"/>
        <v/>
      </c>
      <c r="E15" s="124" t="str">
        <f t="shared" si="0"/>
        <v>否</v>
      </c>
    </row>
    <row r="16" ht="36" customHeight="1" spans="1:5">
      <c r="A16" s="125" t="s">
        <v>3159</v>
      </c>
      <c r="B16" s="115"/>
      <c r="C16" s="126"/>
      <c r="D16" s="108" t="str">
        <f t="shared" si="1"/>
        <v/>
      </c>
      <c r="E16" s="124" t="str">
        <f t="shared" si="0"/>
        <v>否</v>
      </c>
    </row>
    <row r="17" ht="36" customHeight="1" spans="1:5">
      <c r="A17" s="122" t="s">
        <v>3163</v>
      </c>
      <c r="B17" s="123"/>
      <c r="C17" s="127"/>
      <c r="D17" s="108" t="str">
        <f t="shared" si="1"/>
        <v/>
      </c>
      <c r="E17" s="124" t="str">
        <f t="shared" si="0"/>
        <v>否</v>
      </c>
    </row>
    <row r="18" s="76" customFormat="1" ht="36" customHeight="1" spans="1:5">
      <c r="A18" s="125" t="s">
        <v>3157</v>
      </c>
      <c r="B18" s="115"/>
      <c r="C18" s="126"/>
      <c r="D18" s="108" t="str">
        <f t="shared" si="1"/>
        <v/>
      </c>
      <c r="E18" s="124" t="str">
        <f t="shared" si="0"/>
        <v>否</v>
      </c>
    </row>
    <row r="19" s="76" customFormat="1" ht="36" customHeight="1" spans="1:5">
      <c r="A19" s="125" t="s">
        <v>3158</v>
      </c>
      <c r="B19" s="115"/>
      <c r="C19" s="126"/>
      <c r="D19" s="108" t="str">
        <f t="shared" si="1"/>
        <v/>
      </c>
      <c r="E19" s="124" t="str">
        <f t="shared" si="0"/>
        <v>否</v>
      </c>
    </row>
    <row r="20" s="76" customFormat="1" ht="36" customHeight="1" spans="1:5">
      <c r="A20" s="125" t="s">
        <v>3159</v>
      </c>
      <c r="B20" s="115"/>
      <c r="C20" s="126"/>
      <c r="D20" s="108" t="str">
        <f t="shared" si="1"/>
        <v/>
      </c>
      <c r="E20" s="124" t="str">
        <f t="shared" si="0"/>
        <v>否</v>
      </c>
    </row>
    <row r="21" ht="36" customHeight="1" spans="1:5">
      <c r="A21" s="122" t="s">
        <v>3164</v>
      </c>
      <c r="B21" s="123">
        <v>793</v>
      </c>
      <c r="C21" s="127">
        <v>1286</v>
      </c>
      <c r="D21" s="108">
        <f t="shared" si="1"/>
        <v>0.622</v>
      </c>
      <c r="E21" s="124" t="str">
        <f t="shared" si="0"/>
        <v>是</v>
      </c>
    </row>
    <row r="22" s="76" customFormat="1" ht="36" customHeight="1" spans="1:5">
      <c r="A22" s="125" t="s">
        <v>3157</v>
      </c>
      <c r="B22" s="115">
        <v>421</v>
      </c>
      <c r="C22" s="126">
        <v>453</v>
      </c>
      <c r="D22" s="108">
        <f t="shared" si="1"/>
        <v>0.076</v>
      </c>
      <c r="E22" s="124" t="str">
        <f t="shared" si="0"/>
        <v>是</v>
      </c>
    </row>
    <row r="23" s="76" customFormat="1" ht="36" customHeight="1" spans="1:5">
      <c r="A23" s="125" t="s">
        <v>3158</v>
      </c>
      <c r="B23" s="115">
        <v>1</v>
      </c>
      <c r="C23" s="126">
        <v>2</v>
      </c>
      <c r="D23" s="108">
        <f t="shared" si="1"/>
        <v>1</v>
      </c>
      <c r="E23" s="124" t="str">
        <f t="shared" si="0"/>
        <v>是</v>
      </c>
    </row>
    <row r="24" s="76" customFormat="1" ht="36" customHeight="1" spans="1:5">
      <c r="A24" s="125" t="s">
        <v>3159</v>
      </c>
      <c r="B24" s="115"/>
      <c r="C24" s="126"/>
      <c r="D24" s="108" t="str">
        <f t="shared" si="1"/>
        <v/>
      </c>
      <c r="E24" s="124" t="str">
        <f t="shared" si="0"/>
        <v>否</v>
      </c>
    </row>
    <row r="25" ht="36" customHeight="1" spans="1:5">
      <c r="A25" s="122" t="s">
        <v>3165</v>
      </c>
      <c r="B25" s="123">
        <v>5153</v>
      </c>
      <c r="C25" s="127">
        <v>5879</v>
      </c>
      <c r="D25" s="108">
        <f t="shared" si="1"/>
        <v>0.141</v>
      </c>
      <c r="E25" s="124" t="str">
        <f t="shared" si="0"/>
        <v>是</v>
      </c>
    </row>
    <row r="26" s="76" customFormat="1" ht="36" customHeight="1" spans="1:5">
      <c r="A26" s="125" t="s">
        <v>3157</v>
      </c>
      <c r="B26" s="115">
        <v>1228</v>
      </c>
      <c r="C26" s="126">
        <v>1466</v>
      </c>
      <c r="D26" s="108">
        <f t="shared" si="1"/>
        <v>0.194</v>
      </c>
      <c r="E26" s="124" t="str">
        <f t="shared" si="0"/>
        <v>是</v>
      </c>
    </row>
    <row r="27" s="76" customFormat="1" ht="36" customHeight="1" spans="1:5">
      <c r="A27" s="125" t="s">
        <v>3158</v>
      </c>
      <c r="B27" s="115">
        <v>302</v>
      </c>
      <c r="C27" s="126">
        <v>160</v>
      </c>
      <c r="D27" s="108">
        <f t="shared" si="1"/>
        <v>-0.47</v>
      </c>
      <c r="E27" s="124" t="str">
        <f t="shared" si="0"/>
        <v>是</v>
      </c>
    </row>
    <row r="28" s="76" customFormat="1" ht="36" customHeight="1" spans="1:5">
      <c r="A28" s="125" t="s">
        <v>3159</v>
      </c>
      <c r="B28" s="115">
        <v>145</v>
      </c>
      <c r="C28" s="126">
        <v>118</v>
      </c>
      <c r="D28" s="108">
        <f t="shared" si="1"/>
        <v>-0.186</v>
      </c>
      <c r="E28" s="124" t="str">
        <f t="shared" si="0"/>
        <v>是</v>
      </c>
    </row>
    <row r="29" ht="36" customHeight="1" spans="1:5">
      <c r="A29" s="122" t="s">
        <v>3379</v>
      </c>
      <c r="B29" s="123"/>
      <c r="C29" s="127"/>
      <c r="D29" s="108" t="str">
        <f t="shared" si="1"/>
        <v/>
      </c>
      <c r="E29" s="124" t="str">
        <f t="shared" si="0"/>
        <v>否</v>
      </c>
    </row>
    <row r="30" s="76" customFormat="1" ht="36" customHeight="1" spans="1:5">
      <c r="A30" s="125" t="s">
        <v>3157</v>
      </c>
      <c r="B30" s="115"/>
      <c r="C30" s="126"/>
      <c r="D30" s="108" t="str">
        <f t="shared" si="1"/>
        <v/>
      </c>
      <c r="E30" s="124" t="str">
        <f t="shared" si="0"/>
        <v>否</v>
      </c>
    </row>
    <row r="31" s="76" customFormat="1" ht="36" customHeight="1" spans="1:5">
      <c r="A31" s="125" t="s">
        <v>3158</v>
      </c>
      <c r="B31" s="115"/>
      <c r="C31" s="126"/>
      <c r="D31" s="108" t="str">
        <f t="shared" si="1"/>
        <v/>
      </c>
      <c r="E31" s="124" t="str">
        <f t="shared" si="0"/>
        <v>否</v>
      </c>
    </row>
    <row r="32" s="76" customFormat="1" ht="36" customHeight="1" spans="1:5">
      <c r="A32" s="125" t="s">
        <v>3159</v>
      </c>
      <c r="B32" s="115"/>
      <c r="C32" s="126"/>
      <c r="D32" s="108" t="str">
        <f t="shared" si="1"/>
        <v/>
      </c>
      <c r="E32" s="124" t="str">
        <f t="shared" si="0"/>
        <v>否</v>
      </c>
    </row>
    <row r="33" ht="36" customHeight="1" spans="1:5">
      <c r="A33" s="113" t="s">
        <v>3167</v>
      </c>
      <c r="B33" s="123">
        <f t="shared" ref="B33:B36" si="2">B4+B9+B13+B17+B21+B25+B29</f>
        <v>32944</v>
      </c>
      <c r="C33" s="123">
        <f t="shared" ref="C33:C36" si="3">C4+C9+C13+C17+C21+C25+C29</f>
        <v>35072</v>
      </c>
      <c r="D33" s="108">
        <f t="shared" si="1"/>
        <v>0.065</v>
      </c>
      <c r="E33" s="124" t="str">
        <f t="shared" si="0"/>
        <v>是</v>
      </c>
    </row>
    <row r="34" ht="36" customHeight="1" spans="1:5">
      <c r="A34" s="125" t="s">
        <v>3168</v>
      </c>
      <c r="B34" s="115">
        <f t="shared" si="2"/>
        <v>18184</v>
      </c>
      <c r="C34" s="115">
        <f t="shared" si="3"/>
        <v>19434</v>
      </c>
      <c r="D34" s="128">
        <f t="shared" si="1"/>
        <v>0.069</v>
      </c>
      <c r="E34" s="124" t="str">
        <f t="shared" si="0"/>
        <v>是</v>
      </c>
    </row>
    <row r="35" ht="36" customHeight="1" spans="1:5">
      <c r="A35" s="125" t="s">
        <v>3169</v>
      </c>
      <c r="B35" s="115">
        <f t="shared" si="2"/>
        <v>351</v>
      </c>
      <c r="C35" s="115">
        <f t="shared" si="3"/>
        <v>741</v>
      </c>
      <c r="D35" s="128">
        <f t="shared" si="1"/>
        <v>1.111</v>
      </c>
      <c r="E35" s="124" t="str">
        <f t="shared" si="0"/>
        <v>是</v>
      </c>
    </row>
    <row r="36" ht="36" customHeight="1" spans="1:5">
      <c r="A36" s="125" t="s">
        <v>3170</v>
      </c>
      <c r="B36" s="115">
        <f t="shared" si="2"/>
        <v>562</v>
      </c>
      <c r="C36" s="115">
        <f t="shared" si="3"/>
        <v>535</v>
      </c>
      <c r="D36" s="128">
        <f t="shared" si="1"/>
        <v>-0.048</v>
      </c>
      <c r="E36" s="124" t="str">
        <f t="shared" si="0"/>
        <v>是</v>
      </c>
    </row>
    <row r="37" ht="36" customHeight="1" spans="1:5">
      <c r="A37" s="112" t="s">
        <v>3171</v>
      </c>
      <c r="B37" s="126"/>
      <c r="C37" s="126"/>
      <c r="D37" s="128" t="str">
        <f t="shared" si="1"/>
        <v/>
      </c>
      <c r="E37" s="124" t="str">
        <f t="shared" si="0"/>
        <v>否</v>
      </c>
    </row>
    <row r="38" spans="2:3">
      <c r="B38" s="100"/>
      <c r="C38" s="100"/>
    </row>
    <row r="39" spans="2:3">
      <c r="B39" s="100"/>
      <c r="C39" s="100"/>
    </row>
    <row r="40" spans="2:3">
      <c r="B40" s="100"/>
      <c r="C40" s="100"/>
    </row>
    <row r="41" spans="2:3">
      <c r="B41" s="100"/>
      <c r="C41" s="100"/>
    </row>
  </sheetData>
  <autoFilter ref="A3:E37">
    <extLst/>
  </autoFilter>
  <mergeCells count="1">
    <mergeCell ref="A1:D1"/>
  </mergeCells>
  <conditionalFormatting sqref="C5">
    <cfRule type="cellIs" dxfId="3" priority="11" stopIfTrue="1" operator="lessThanOrEqual">
      <formula>-1</formula>
    </cfRule>
  </conditionalFormatting>
  <conditionalFormatting sqref="C6">
    <cfRule type="cellIs" dxfId="3" priority="10" stopIfTrue="1" operator="lessThanOrEqual">
      <formula>-1</formula>
    </cfRule>
  </conditionalFormatting>
  <conditionalFormatting sqref="C10">
    <cfRule type="cellIs" dxfId="3" priority="8" stopIfTrue="1" operator="lessThanOrEqual">
      <formula>-1</formula>
    </cfRule>
  </conditionalFormatting>
  <conditionalFormatting sqref="C11">
    <cfRule type="cellIs" dxfId="3" priority="7" stopIfTrue="1" operator="lessThanOrEqual">
      <formula>-1</formula>
    </cfRule>
  </conditionalFormatting>
  <conditionalFormatting sqref="C12">
    <cfRule type="cellIs" dxfId="3" priority="1" stopIfTrue="1" operator="lessThanOrEqual">
      <formula>-1</formula>
    </cfRule>
  </conditionalFormatting>
  <conditionalFormatting sqref="C14">
    <cfRule type="cellIs" dxfId="3" priority="6" stopIfTrue="1" operator="lessThanOrEqual">
      <formula>-1</formula>
    </cfRule>
  </conditionalFormatting>
  <conditionalFormatting sqref="C15">
    <cfRule type="cellIs" dxfId="3" priority="5" stopIfTrue="1" operator="lessThanOrEqual">
      <formula>-1</formula>
    </cfRule>
  </conditionalFormatting>
  <conditionalFormatting sqref="C16">
    <cfRule type="cellIs" dxfId="3" priority="13" stopIfTrue="1" operator="lessThanOrEqual">
      <formula>-1</formula>
    </cfRule>
  </conditionalFormatting>
  <conditionalFormatting sqref="C22">
    <cfRule type="cellIs" dxfId="3" priority="4" stopIfTrue="1" operator="lessThanOrEqual">
      <formula>-1</formula>
    </cfRule>
  </conditionalFormatting>
  <conditionalFormatting sqref="C23">
    <cfRule type="cellIs" dxfId="3" priority="3" stopIfTrue="1" operator="lessThanOrEqual">
      <formula>-1</formula>
    </cfRule>
  </conditionalFormatting>
  <conditionalFormatting sqref="C24">
    <cfRule type="cellIs" dxfId="3" priority="2" stopIfTrue="1" operator="lessThanOrEqual">
      <formula>-1</formula>
    </cfRule>
  </conditionalFormatting>
  <conditionalFormatting sqref="C26">
    <cfRule type="cellIs" dxfId="3" priority="20" stopIfTrue="1" operator="lessThanOrEqual">
      <formula>-1</formula>
    </cfRule>
  </conditionalFormatting>
  <conditionalFormatting sqref="C30">
    <cfRule type="cellIs" dxfId="3" priority="19" stopIfTrue="1" operator="lessThanOrEqual">
      <formula>-1</formula>
    </cfRule>
  </conditionalFormatting>
  <conditionalFormatting sqref="C31">
    <cfRule type="cellIs" dxfId="3" priority="18" stopIfTrue="1" operator="lessThanOrEqual">
      <formula>-1</formula>
    </cfRule>
  </conditionalFormatting>
  <conditionalFormatting sqref="C32">
    <cfRule type="cellIs" dxfId="3" priority="17" stopIfTrue="1" operator="lessThanOrEqual">
      <formula>-1</formula>
    </cfRule>
  </conditionalFormatting>
  <conditionalFormatting sqref="B37">
    <cfRule type="cellIs" dxfId="3" priority="15" stopIfTrue="1" operator="lessThanOrEqual">
      <formula>-1</formula>
    </cfRule>
  </conditionalFormatting>
  <conditionalFormatting sqref="C37">
    <cfRule type="cellIs" dxfId="3" priority="14" stopIfTrue="1" operator="lessThanOrEqual">
      <formula>-1</formula>
    </cfRule>
  </conditionalFormatting>
  <conditionalFormatting sqref="C7:C8">
    <cfRule type="cellIs" dxfId="3" priority="9" stopIfTrue="1" operator="lessThanOrEqual">
      <formula>-1</formula>
    </cfRule>
  </conditionalFormatting>
  <conditionalFormatting sqref="C18:C20">
    <cfRule type="cellIs" dxfId="3" priority="12" stopIfTrue="1" operator="lessThanOrEqual">
      <formula>-1</formula>
    </cfRule>
  </conditionalFormatting>
  <conditionalFormatting sqref="C27:C28">
    <cfRule type="cellIs" dxfId="3" priority="16" stopIfTrue="1" operator="lessThanOrEqual">
      <formula>-1</formula>
    </cfRule>
  </conditionalFormatting>
  <conditionalFormatting sqref="E4:E37">
    <cfRule type="cellIs" dxfId="3" priority="55" stopIfTrue="1" operator="lessThanOrEqual">
      <formula>-1</formula>
    </cfRule>
  </conditionalFormatting>
  <conditionalFormatting sqref="E5:E37">
    <cfRule type="cellIs" dxfId="3" priority="5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5"/>
  <sheetViews>
    <sheetView showGridLines="0" showZeros="0" view="pageBreakPreview" zoomScaleNormal="100" workbookViewId="0">
      <pane ySplit="3" topLeftCell="A4" activePane="bottomLeft" state="frozen"/>
      <selection/>
      <selection pane="bottomLeft" activeCell="D21" sqref="B4:D21"/>
    </sheetView>
  </sheetViews>
  <sheetFormatPr defaultColWidth="9" defaultRowHeight="14.25" outlineLevelCol="4"/>
  <cols>
    <col min="1" max="1" width="49.5" style="79" customWidth="1"/>
    <col min="2" max="3" width="21.8833333333333" style="79" customWidth="1"/>
    <col min="4" max="4" width="20.6333333333333" style="77" customWidth="1"/>
    <col min="5" max="5" width="7.63333333333333" style="79" customWidth="1"/>
    <col min="6" max="16384" width="9" style="79"/>
  </cols>
  <sheetData>
    <row r="1" ht="45" customHeight="1" spans="1:4">
      <c r="A1" s="80" t="s">
        <v>3380</v>
      </c>
      <c r="B1" s="80"/>
      <c r="C1" s="80"/>
      <c r="D1" s="80"/>
    </row>
    <row r="2" ht="20.1" customHeight="1" spans="1:4">
      <c r="A2" s="101" t="s">
        <v>3381</v>
      </c>
      <c r="B2" s="102"/>
      <c r="C2" s="103"/>
      <c r="D2" s="104" t="s">
        <v>3382</v>
      </c>
    </row>
    <row r="3" ht="45" customHeight="1" spans="1:5">
      <c r="A3" s="105" t="s">
        <v>3383</v>
      </c>
      <c r="B3" s="86" t="s">
        <v>3351</v>
      </c>
      <c r="C3" s="86" t="s">
        <v>3319</v>
      </c>
      <c r="D3" s="31" t="s">
        <v>3207</v>
      </c>
      <c r="E3" s="87" t="s">
        <v>37</v>
      </c>
    </row>
    <row r="4" ht="36" customHeight="1" spans="1:5">
      <c r="A4" s="106" t="s">
        <v>3175</v>
      </c>
      <c r="B4" s="107">
        <v>15858</v>
      </c>
      <c r="C4" s="107">
        <v>16433</v>
      </c>
      <c r="D4" s="108">
        <f>IF(B4&gt;0,C4/B4-1,IF(B4&lt;0,-(C4/B4-1),""))</f>
        <v>0.036</v>
      </c>
      <c r="E4" s="92" t="str">
        <f t="shared" ref="E4:E21" si="0">IF(A4&lt;&gt;"",IF(SUM(B4:C4)&lt;&gt;0,"是","否"),"是")</f>
        <v>是</v>
      </c>
    </row>
    <row r="5" s="76" customFormat="1" ht="36" customHeight="1" spans="1:5">
      <c r="A5" s="109" t="s">
        <v>3176</v>
      </c>
      <c r="B5" s="110">
        <v>7243</v>
      </c>
      <c r="C5" s="111">
        <v>7970</v>
      </c>
      <c r="D5" s="108">
        <f t="shared" ref="D5:D21" si="1">IF(B5&gt;0,C5/B5-1,IF(B5&lt;0,-(C5/B5-1),""))</f>
        <v>0.1</v>
      </c>
      <c r="E5" s="92" t="str">
        <f t="shared" si="0"/>
        <v>是</v>
      </c>
    </row>
    <row r="6" s="76" customFormat="1" ht="36" customHeight="1" spans="1:5">
      <c r="A6" s="112" t="s">
        <v>3384</v>
      </c>
      <c r="B6" s="110"/>
      <c r="C6" s="111"/>
      <c r="D6" s="108" t="str">
        <f t="shared" si="1"/>
        <v/>
      </c>
      <c r="E6" s="92" t="str">
        <f t="shared" si="0"/>
        <v>否</v>
      </c>
    </row>
    <row r="7" ht="36" customHeight="1" spans="1:5">
      <c r="A7" s="106" t="s">
        <v>3178</v>
      </c>
      <c r="B7" s="107">
        <v>11098</v>
      </c>
      <c r="C7" s="107">
        <v>12205</v>
      </c>
      <c r="D7" s="108">
        <f t="shared" si="1"/>
        <v>0.1</v>
      </c>
      <c r="E7" s="92" t="str">
        <f t="shared" si="0"/>
        <v>是</v>
      </c>
    </row>
    <row r="8" s="76" customFormat="1" ht="36" customHeight="1" spans="1:5">
      <c r="A8" s="109" t="s">
        <v>3176</v>
      </c>
      <c r="B8" s="110">
        <v>11060</v>
      </c>
      <c r="C8" s="111">
        <v>12161</v>
      </c>
      <c r="D8" s="108">
        <f t="shared" si="1"/>
        <v>0.1</v>
      </c>
      <c r="E8" s="92" t="str">
        <f t="shared" si="0"/>
        <v>是</v>
      </c>
    </row>
    <row r="9" s="77" customFormat="1" ht="36" customHeight="1" spans="1:5">
      <c r="A9" s="106" t="s">
        <v>3179</v>
      </c>
      <c r="B9" s="107">
        <v>1013</v>
      </c>
      <c r="C9" s="107">
        <v>1231</v>
      </c>
      <c r="D9" s="108">
        <f t="shared" si="1"/>
        <v>0.215</v>
      </c>
      <c r="E9" s="92" t="str">
        <f t="shared" si="0"/>
        <v>是</v>
      </c>
    </row>
    <row r="10" s="78" customFormat="1" ht="36" customHeight="1" spans="1:5">
      <c r="A10" s="109" t="s">
        <v>3176</v>
      </c>
      <c r="B10" s="110">
        <v>470</v>
      </c>
      <c r="C10" s="111">
        <v>612</v>
      </c>
      <c r="D10" s="108">
        <f t="shared" si="1"/>
        <v>0.302</v>
      </c>
      <c r="E10" s="92" t="str">
        <f t="shared" si="0"/>
        <v>是</v>
      </c>
    </row>
    <row r="11" s="77" customFormat="1" ht="36" customHeight="1" spans="1:5">
      <c r="A11" s="106" t="s">
        <v>3180</v>
      </c>
      <c r="B11" s="107"/>
      <c r="C11" s="107"/>
      <c r="D11" s="108" t="str">
        <f t="shared" si="1"/>
        <v/>
      </c>
      <c r="E11" s="92" t="str">
        <f t="shared" si="0"/>
        <v>否</v>
      </c>
    </row>
    <row r="12" s="78" customFormat="1" ht="36" customHeight="1" spans="1:5">
      <c r="A12" s="109" t="s">
        <v>3176</v>
      </c>
      <c r="B12" s="110"/>
      <c r="C12" s="111"/>
      <c r="D12" s="108" t="str">
        <f t="shared" si="1"/>
        <v/>
      </c>
      <c r="E12" s="92" t="str">
        <f t="shared" si="0"/>
        <v>否</v>
      </c>
    </row>
    <row r="13" s="77" customFormat="1" ht="36" customHeight="1" spans="1:5">
      <c r="A13" s="106" t="s">
        <v>3181</v>
      </c>
      <c r="B13" s="107">
        <v>793</v>
      </c>
      <c r="C13" s="107">
        <v>1286</v>
      </c>
      <c r="D13" s="108">
        <f t="shared" si="1"/>
        <v>0.622</v>
      </c>
      <c r="E13" s="92" t="str">
        <f t="shared" si="0"/>
        <v>是</v>
      </c>
    </row>
    <row r="14" s="78" customFormat="1" ht="36" customHeight="1" spans="1:5">
      <c r="A14" s="109" t="s">
        <v>3176</v>
      </c>
      <c r="B14" s="110">
        <v>362</v>
      </c>
      <c r="C14" s="111">
        <v>818</v>
      </c>
      <c r="D14" s="108">
        <f t="shared" si="1"/>
        <v>1.26</v>
      </c>
      <c r="E14" s="92" t="str">
        <f t="shared" si="0"/>
        <v>是</v>
      </c>
    </row>
    <row r="15" s="77" customFormat="1" ht="36" customHeight="1" spans="1:5">
      <c r="A15" s="106" t="s">
        <v>3182</v>
      </c>
      <c r="B15" s="107">
        <v>13486</v>
      </c>
      <c r="C15" s="107">
        <v>6389</v>
      </c>
      <c r="D15" s="108">
        <f t="shared" si="1"/>
        <v>-0.526</v>
      </c>
      <c r="E15" s="92" t="str">
        <f t="shared" si="0"/>
        <v>是</v>
      </c>
    </row>
    <row r="16" s="76" customFormat="1" ht="36" customHeight="1" spans="1:5">
      <c r="A16" s="109" t="s">
        <v>3176</v>
      </c>
      <c r="B16" s="110">
        <v>3313</v>
      </c>
      <c r="C16" s="111">
        <v>3875</v>
      </c>
      <c r="D16" s="108">
        <f t="shared" si="1"/>
        <v>0.17</v>
      </c>
      <c r="E16" s="92" t="str">
        <f t="shared" si="0"/>
        <v>是</v>
      </c>
    </row>
    <row r="17" ht="36" customHeight="1" spans="1:5">
      <c r="A17" s="106" t="s">
        <v>3385</v>
      </c>
      <c r="B17" s="107"/>
      <c r="C17" s="107"/>
      <c r="D17" s="108" t="str">
        <f t="shared" si="1"/>
        <v/>
      </c>
      <c r="E17" s="92" t="str">
        <f t="shared" si="0"/>
        <v>否</v>
      </c>
    </row>
    <row r="18" s="76" customFormat="1" ht="36" customHeight="1" spans="1:5">
      <c r="A18" s="109" t="s">
        <v>3176</v>
      </c>
      <c r="B18" s="110"/>
      <c r="C18" s="111"/>
      <c r="D18" s="108" t="str">
        <f t="shared" si="1"/>
        <v/>
      </c>
      <c r="E18" s="92" t="str">
        <f t="shared" si="0"/>
        <v>否</v>
      </c>
    </row>
    <row r="19" ht="36" customHeight="1" spans="1:5">
      <c r="A19" s="113" t="s">
        <v>3184</v>
      </c>
      <c r="B19" s="107">
        <f>B4+B7+B9+B11+B13+B15+B17</f>
        <v>42248</v>
      </c>
      <c r="C19" s="107">
        <f>C4+C7+C9+C11+C13+C15+C17</f>
        <v>37544</v>
      </c>
      <c r="D19" s="108">
        <f t="shared" si="1"/>
        <v>-0.111</v>
      </c>
      <c r="E19" s="92" t="str">
        <f t="shared" si="0"/>
        <v>是</v>
      </c>
    </row>
    <row r="20" ht="36" customHeight="1" spans="1:5">
      <c r="A20" s="109" t="s">
        <v>3185</v>
      </c>
      <c r="B20" s="110">
        <f>B5+B8+B10+B12+B14+B16+B18</f>
        <v>22448</v>
      </c>
      <c r="C20" s="110">
        <f>C5+C8+C10+C12+C14+C16+C18</f>
        <v>25436</v>
      </c>
      <c r="D20" s="114">
        <f t="shared" si="1"/>
        <v>0.133</v>
      </c>
      <c r="E20" s="92" t="str">
        <f t="shared" si="0"/>
        <v>是</v>
      </c>
    </row>
    <row r="21" ht="36" customHeight="1" spans="1:5">
      <c r="A21" s="112" t="s">
        <v>3177</v>
      </c>
      <c r="B21" s="115"/>
      <c r="C21" s="115"/>
      <c r="D21" s="114" t="str">
        <f t="shared" si="1"/>
        <v/>
      </c>
      <c r="E21" s="92" t="str">
        <f t="shared" si="0"/>
        <v>否</v>
      </c>
    </row>
    <row r="22" spans="2:3">
      <c r="B22" s="100"/>
      <c r="C22" s="100"/>
    </row>
    <row r="23" spans="2:3">
      <c r="B23" s="100"/>
      <c r="C23" s="100"/>
    </row>
    <row r="24" spans="2:3">
      <c r="B24" s="100"/>
      <c r="C24" s="100"/>
    </row>
    <row r="25" spans="2:3">
      <c r="B25" s="100"/>
      <c r="C25" s="100"/>
    </row>
  </sheetData>
  <autoFilter ref="A3:E21">
    <extLst/>
  </autoFilter>
  <mergeCells count="1">
    <mergeCell ref="A1:D1"/>
  </mergeCells>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3"/>
  <sheetViews>
    <sheetView showGridLines="0" showZeros="0" view="pageBreakPreview" zoomScaleNormal="100" topLeftCell="A10" workbookViewId="0">
      <selection activeCell="B4" sqref="B4"/>
    </sheetView>
  </sheetViews>
  <sheetFormatPr defaultColWidth="9" defaultRowHeight="14.25" outlineLevelCol="4"/>
  <cols>
    <col min="1" max="1" width="50.1333333333333" style="79" customWidth="1"/>
    <col min="2" max="3" width="20.6333333333333" style="79" customWidth="1"/>
    <col min="4" max="4" width="20.6333333333333" style="77" customWidth="1"/>
    <col min="5" max="5" width="7.5" style="79" customWidth="1"/>
    <col min="6" max="16384" width="9" style="79"/>
  </cols>
  <sheetData>
    <row r="1" ht="45" customHeight="1" spans="1:4">
      <c r="A1" s="80" t="s">
        <v>3386</v>
      </c>
      <c r="B1" s="80"/>
      <c r="C1" s="80"/>
      <c r="D1" s="80"/>
    </row>
    <row r="2" ht="20.1" customHeight="1" spans="1:4">
      <c r="A2" s="81" t="s">
        <v>3387</v>
      </c>
      <c r="B2" s="82"/>
      <c r="C2" s="83"/>
      <c r="D2" s="84" t="s">
        <v>3188</v>
      </c>
    </row>
    <row r="3" ht="45" customHeight="1" spans="1:5">
      <c r="A3" s="85" t="s">
        <v>3383</v>
      </c>
      <c r="B3" s="86" t="s">
        <v>3351</v>
      </c>
      <c r="C3" s="86" t="s">
        <v>3319</v>
      </c>
      <c r="D3" s="31" t="s">
        <v>3207</v>
      </c>
      <c r="E3" s="87" t="s">
        <v>37</v>
      </c>
    </row>
    <row r="4" ht="36" customHeight="1" spans="1:5">
      <c r="A4" s="88" t="s">
        <v>3189</v>
      </c>
      <c r="B4" s="89"/>
      <c r="C4" s="90"/>
      <c r="D4" s="91" t="str">
        <f>IF(B4&gt;0,C4/B4-1,IF(B4&lt;0,-(C4/B4-1),""))</f>
        <v/>
      </c>
      <c r="E4" s="92" t="str">
        <f t="shared" ref="E4:E19" si="0">IF(A4&lt;&gt;"",IF(SUM(B4:C4)&lt;&gt;0,"是","否"),"是")</f>
        <v>否</v>
      </c>
    </row>
    <row r="5" s="76" customFormat="1" ht="36" customHeight="1" spans="1:5">
      <c r="A5" s="93" t="s">
        <v>3190</v>
      </c>
      <c r="B5" s="94">
        <v>904</v>
      </c>
      <c r="C5" s="95">
        <v>904</v>
      </c>
      <c r="D5" s="91">
        <f t="shared" ref="D5:D19" si="1">IF(B5&gt;0,C5/B5-1,IF(B5&lt;0,-(C5/B5-1),""))</f>
        <v>0</v>
      </c>
      <c r="E5" s="92" t="str">
        <f t="shared" si="0"/>
        <v>是</v>
      </c>
    </row>
    <row r="6" ht="36" customHeight="1" spans="1:5">
      <c r="A6" s="88" t="s">
        <v>3388</v>
      </c>
      <c r="B6" s="89">
        <v>-971</v>
      </c>
      <c r="C6" s="90">
        <v>-1963</v>
      </c>
      <c r="D6" s="91">
        <f t="shared" si="1"/>
        <v>-1.022</v>
      </c>
      <c r="E6" s="92" t="str">
        <f t="shared" si="0"/>
        <v>是</v>
      </c>
    </row>
    <row r="7" s="76" customFormat="1" ht="36" customHeight="1" spans="1:5">
      <c r="A7" s="93" t="s">
        <v>3192</v>
      </c>
      <c r="B7" s="94">
        <v>6658</v>
      </c>
      <c r="C7" s="96">
        <v>4864</v>
      </c>
      <c r="D7" s="91">
        <f t="shared" si="1"/>
        <v>-0.269</v>
      </c>
      <c r="E7" s="92" t="str">
        <f t="shared" si="0"/>
        <v>是</v>
      </c>
    </row>
    <row r="8" s="77" customFormat="1" ht="36" customHeight="1" spans="1:5">
      <c r="A8" s="88" t="s">
        <v>3193</v>
      </c>
      <c r="B8" s="89"/>
      <c r="C8" s="90"/>
      <c r="D8" s="91" t="str">
        <f t="shared" si="1"/>
        <v/>
      </c>
      <c r="E8" s="92" t="str">
        <f t="shared" si="0"/>
        <v>否</v>
      </c>
    </row>
    <row r="9" s="78" customFormat="1" ht="36" customHeight="1" spans="1:5">
      <c r="A9" s="93" t="s">
        <v>3194</v>
      </c>
      <c r="B9" s="94"/>
      <c r="C9" s="96"/>
      <c r="D9" s="91" t="str">
        <f t="shared" si="1"/>
        <v/>
      </c>
      <c r="E9" s="92" t="str">
        <f t="shared" si="0"/>
        <v>否</v>
      </c>
    </row>
    <row r="10" s="77" customFormat="1" ht="36" customHeight="1" spans="1:5">
      <c r="A10" s="88" t="s">
        <v>3195</v>
      </c>
      <c r="B10" s="97"/>
      <c r="C10" s="90"/>
      <c r="D10" s="91" t="str">
        <f t="shared" si="1"/>
        <v/>
      </c>
      <c r="E10" s="92" t="str">
        <f t="shared" si="0"/>
        <v>否</v>
      </c>
    </row>
    <row r="11" s="78" customFormat="1" ht="36" customHeight="1" spans="1:5">
      <c r="A11" s="93" t="s">
        <v>3196</v>
      </c>
      <c r="B11" s="94"/>
      <c r="C11" s="96"/>
      <c r="D11" s="91" t="str">
        <f t="shared" si="1"/>
        <v/>
      </c>
      <c r="E11" s="92" t="str">
        <f t="shared" si="0"/>
        <v>否</v>
      </c>
    </row>
    <row r="12" s="77" customFormat="1" ht="36" customHeight="1" spans="1:5">
      <c r="A12" s="88" t="s">
        <v>3197</v>
      </c>
      <c r="B12" s="89"/>
      <c r="C12" s="98"/>
      <c r="D12" s="91" t="str">
        <f t="shared" si="1"/>
        <v/>
      </c>
      <c r="E12" s="92" t="str">
        <f t="shared" si="0"/>
        <v>否</v>
      </c>
    </row>
    <row r="13" s="78" customFormat="1" ht="36" customHeight="1" spans="1:5">
      <c r="A13" s="93" t="s">
        <v>3198</v>
      </c>
      <c r="B13" s="94"/>
      <c r="C13" s="96"/>
      <c r="D13" s="91" t="str">
        <f t="shared" si="1"/>
        <v/>
      </c>
      <c r="E13" s="92" t="str">
        <f t="shared" si="0"/>
        <v>否</v>
      </c>
    </row>
    <row r="14" s="77" customFormat="1" ht="36" customHeight="1" spans="1:5">
      <c r="A14" s="88" t="s">
        <v>3199</v>
      </c>
      <c r="B14" s="89">
        <v>-8333</v>
      </c>
      <c r="C14" s="90">
        <v>-510</v>
      </c>
      <c r="D14" s="91">
        <f t="shared" si="1"/>
        <v>0.939</v>
      </c>
      <c r="E14" s="92" t="str">
        <f t="shared" si="0"/>
        <v>是</v>
      </c>
    </row>
    <row r="15" s="78" customFormat="1" ht="36" customHeight="1" spans="1:5">
      <c r="A15" s="93" t="s">
        <v>3389</v>
      </c>
      <c r="B15" s="94">
        <v>4190</v>
      </c>
      <c r="C15" s="96">
        <v>11476</v>
      </c>
      <c r="D15" s="91">
        <f t="shared" si="1"/>
        <v>1.739</v>
      </c>
      <c r="E15" s="92" t="str">
        <f t="shared" si="0"/>
        <v>是</v>
      </c>
    </row>
    <row r="16" s="77" customFormat="1" ht="36" customHeight="1" spans="1:5">
      <c r="A16" s="88" t="s">
        <v>3390</v>
      </c>
      <c r="B16" s="89"/>
      <c r="C16" s="90"/>
      <c r="D16" s="91" t="str">
        <f t="shared" si="1"/>
        <v/>
      </c>
      <c r="E16" s="92" t="str">
        <f t="shared" si="0"/>
        <v>否</v>
      </c>
    </row>
    <row r="17" s="78" customFormat="1" ht="36" customHeight="1" spans="1:5">
      <c r="A17" s="93" t="s">
        <v>3202</v>
      </c>
      <c r="B17" s="94"/>
      <c r="C17" s="96"/>
      <c r="D17" s="91" t="str">
        <f t="shared" si="1"/>
        <v/>
      </c>
      <c r="E17" s="92" t="str">
        <f t="shared" si="0"/>
        <v>否</v>
      </c>
    </row>
    <row r="18" s="77" customFormat="1" ht="36" customHeight="1" spans="1:5">
      <c r="A18" s="99" t="s">
        <v>3391</v>
      </c>
      <c r="B18" s="89">
        <f>B4+B6+B8+B10+B12+B14+B16</f>
        <v>-9304</v>
      </c>
      <c r="C18" s="89">
        <f>C4+C6+C8+C10+C12+C14+C16</f>
        <v>-2473</v>
      </c>
      <c r="D18" s="91">
        <f t="shared" si="1"/>
        <v>0.734</v>
      </c>
      <c r="E18" s="92" t="str">
        <f t="shared" si="0"/>
        <v>是</v>
      </c>
    </row>
    <row r="19" s="77" customFormat="1" ht="36" customHeight="1" spans="1:5">
      <c r="A19" s="99" t="s">
        <v>3392</v>
      </c>
      <c r="B19" s="89">
        <f>B5+B7+B9+B11+B13+B15+B17</f>
        <v>11752</v>
      </c>
      <c r="C19" s="89">
        <f>C5+C7+C9+C11+C13+C15+C17</f>
        <v>17244</v>
      </c>
      <c r="D19" s="91">
        <f t="shared" si="1"/>
        <v>0.467</v>
      </c>
      <c r="E19" s="92" t="str">
        <f t="shared" si="0"/>
        <v>是</v>
      </c>
    </row>
    <row r="20" spans="2:3">
      <c r="B20" s="100"/>
      <c r="C20" s="100"/>
    </row>
    <row r="21" spans="2:3">
      <c r="B21" s="100"/>
      <c r="C21" s="100"/>
    </row>
    <row r="22" spans="2:3">
      <c r="B22" s="100"/>
      <c r="C22" s="100"/>
    </row>
    <row r="23" spans="2:3">
      <c r="B23" s="100"/>
      <c r="C23" s="100"/>
    </row>
  </sheetData>
  <autoFilter ref="A3:E19">
    <extLst/>
  </autoFilter>
  <mergeCells count="1">
    <mergeCell ref="A1:D1"/>
  </mergeCells>
  <conditionalFormatting sqref="E4:E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43"/>
  <sheetViews>
    <sheetView showGridLines="0" view="pageBreakPreview" zoomScaleNormal="85" workbookViewId="0">
      <pane xSplit="1" ySplit="5" topLeftCell="B12" activePane="bottomRight" state="frozen"/>
      <selection/>
      <selection pane="topRight"/>
      <selection pane="bottomLeft"/>
      <selection pane="bottomRight" activeCell="F8" sqref="F8"/>
    </sheetView>
  </sheetViews>
  <sheetFormatPr defaultColWidth="9" defaultRowHeight="13.5" outlineLevelCol="6"/>
  <cols>
    <col min="1" max="1" width="50.6333333333333" style="21" customWidth="1"/>
    <col min="2" max="4" width="18.6333333333333" style="21" customWidth="1"/>
    <col min="5" max="16384" width="9" style="21"/>
  </cols>
  <sheetData>
    <row r="1" ht="45" customHeight="1" spans="1:4">
      <c r="A1" s="23" t="s">
        <v>3393</v>
      </c>
      <c r="B1" s="23"/>
      <c r="C1" s="23"/>
      <c r="D1" s="23"/>
    </row>
    <row r="2" s="20" customFormat="1" ht="20.1" customHeight="1" spans="1:4">
      <c r="A2" s="70" t="s">
        <v>3394</v>
      </c>
      <c r="B2" s="25"/>
      <c r="C2" s="25"/>
      <c r="D2" s="27" t="s">
        <v>3395</v>
      </c>
    </row>
    <row r="3" s="20" customFormat="1" ht="45" customHeight="1" spans="1:4">
      <c r="A3" s="28" t="s">
        <v>3396</v>
      </c>
      <c r="B3" s="29" t="s">
        <v>3397</v>
      </c>
      <c r="C3" s="29"/>
      <c r="D3" s="29"/>
    </row>
    <row r="4" ht="45" customHeight="1" spans="1:4">
      <c r="A4" s="28"/>
      <c r="B4" s="28" t="s">
        <v>2518</v>
      </c>
      <c r="C4" s="28" t="s">
        <v>3351</v>
      </c>
      <c r="D4" s="31" t="s">
        <v>3398</v>
      </c>
    </row>
    <row r="5" ht="36" customHeight="1" spans="1:4">
      <c r="A5" s="28" t="s">
        <v>3399</v>
      </c>
      <c r="B5" s="28"/>
      <c r="C5" s="28"/>
      <c r="D5" s="28"/>
    </row>
    <row r="6" ht="36" customHeight="1" spans="1:4">
      <c r="A6" s="40" t="s">
        <v>3400</v>
      </c>
      <c r="B6" s="33">
        <v>5.4</v>
      </c>
      <c r="C6" s="71">
        <v>6</v>
      </c>
      <c r="D6" s="35">
        <f>IF(B6&lt;&gt;0,C6/B6-1,"")</f>
        <v>0.111</v>
      </c>
    </row>
    <row r="7" ht="36" customHeight="1" spans="1:4">
      <c r="A7" s="72" t="s">
        <v>3401</v>
      </c>
      <c r="B7" s="38">
        <v>5.4</v>
      </c>
      <c r="C7" s="73">
        <v>6</v>
      </c>
      <c r="D7" s="35">
        <f t="shared" ref="D7:D17" si="0">IF(B7&lt;&gt;0,C7/B7-1,"")</f>
        <v>0.111</v>
      </c>
    </row>
    <row r="8" ht="36" customHeight="1" spans="1:4">
      <c r="A8" s="72" t="s">
        <v>3402</v>
      </c>
      <c r="B8" s="38"/>
      <c r="C8" s="73"/>
      <c r="D8" s="35" t="str">
        <f t="shared" si="0"/>
        <v/>
      </c>
    </row>
    <row r="9" ht="36" customHeight="1" spans="1:7">
      <c r="A9" s="40" t="s">
        <v>3403</v>
      </c>
      <c r="B9" s="33">
        <v>5.4</v>
      </c>
      <c r="C9" s="71"/>
      <c r="D9" s="35">
        <f t="shared" si="0"/>
        <v>-1</v>
      </c>
      <c r="F9" s="74"/>
      <c r="G9" s="74"/>
    </row>
    <row r="10" ht="36" customHeight="1" spans="1:4">
      <c r="A10" s="40" t="s">
        <v>3404</v>
      </c>
      <c r="B10" s="33">
        <v>0.8</v>
      </c>
      <c r="C10" s="33">
        <v>0.3</v>
      </c>
      <c r="D10" s="35">
        <f t="shared" si="0"/>
        <v>-0.625</v>
      </c>
    </row>
    <row r="11" ht="36" customHeight="1" spans="1:4">
      <c r="A11" s="37" t="s">
        <v>3405</v>
      </c>
      <c r="B11" s="38">
        <v>0</v>
      </c>
      <c r="C11" s="38">
        <v>0.1</v>
      </c>
      <c r="D11" s="35" t="str">
        <f t="shared" si="0"/>
        <v/>
      </c>
    </row>
    <row r="12" ht="36" customHeight="1" spans="1:4">
      <c r="A12" s="37" t="s">
        <v>3406</v>
      </c>
      <c r="B12" s="38">
        <v>0.8</v>
      </c>
      <c r="C12" s="38">
        <v>0.3</v>
      </c>
      <c r="D12" s="35">
        <f t="shared" si="0"/>
        <v>-0.625</v>
      </c>
    </row>
    <row r="13" ht="36" hidden="1" customHeight="1" spans="1:4">
      <c r="A13" s="37" t="s">
        <v>3407</v>
      </c>
      <c r="B13" s="38"/>
      <c r="C13" s="38"/>
      <c r="D13" s="35" t="str">
        <f t="shared" si="0"/>
        <v/>
      </c>
    </row>
    <row r="14" ht="36" customHeight="1" spans="1:4">
      <c r="A14" s="72" t="s">
        <v>3408</v>
      </c>
      <c r="B14" s="38"/>
      <c r="C14" s="38"/>
      <c r="D14" s="35" t="str">
        <f t="shared" si="0"/>
        <v/>
      </c>
    </row>
    <row r="15" ht="36" customHeight="1" spans="1:4">
      <c r="A15" s="40" t="s">
        <v>3409</v>
      </c>
      <c r="B15" s="33">
        <v>0.9</v>
      </c>
      <c r="C15" s="71">
        <v>0.3</v>
      </c>
      <c r="D15" s="35">
        <f t="shared" si="0"/>
        <v>-0.667</v>
      </c>
    </row>
    <row r="16" ht="36" hidden="1" customHeight="1" spans="1:4">
      <c r="A16" s="40" t="s">
        <v>3410</v>
      </c>
      <c r="B16" s="33"/>
      <c r="C16" s="71"/>
      <c r="D16" s="35" t="str">
        <f t="shared" si="0"/>
        <v/>
      </c>
    </row>
    <row r="17" ht="36" customHeight="1" spans="1:4">
      <c r="A17" s="40" t="s">
        <v>3411</v>
      </c>
      <c r="B17" s="33">
        <v>5.3</v>
      </c>
      <c r="C17" s="71">
        <v>6</v>
      </c>
      <c r="D17" s="35">
        <f t="shared" si="0"/>
        <v>0.132</v>
      </c>
    </row>
    <row r="18" ht="36" customHeight="1" spans="1:4">
      <c r="A18" s="40" t="s">
        <v>3412</v>
      </c>
      <c r="B18" s="40"/>
      <c r="C18" s="40"/>
      <c r="D18" s="40"/>
    </row>
    <row r="19" ht="36" customHeight="1" spans="1:4">
      <c r="A19" s="40" t="s">
        <v>3413</v>
      </c>
      <c r="B19" s="33"/>
      <c r="C19" s="33"/>
      <c r="D19" s="42" t="str">
        <f>IF(B19&lt;&gt;0,C19/B19-1,"")</f>
        <v/>
      </c>
    </row>
    <row r="20" ht="36" customHeight="1" spans="1:4">
      <c r="A20" s="72" t="s">
        <v>3414</v>
      </c>
      <c r="B20" s="38">
        <v>12.8</v>
      </c>
      <c r="C20" s="38">
        <v>18.9</v>
      </c>
      <c r="D20" s="42">
        <f t="shared" ref="D20:D28" si="1">IF(B20&lt;&gt;0,C20/B20-1,"")</f>
        <v>0.477</v>
      </c>
    </row>
    <row r="21" ht="36" customHeight="1" spans="1:4">
      <c r="A21" s="72" t="s">
        <v>3415</v>
      </c>
      <c r="B21" s="38"/>
      <c r="C21" s="38"/>
      <c r="D21" s="42" t="str">
        <f t="shared" si="1"/>
        <v/>
      </c>
    </row>
    <row r="22" ht="36" customHeight="1" spans="1:6">
      <c r="A22" s="40" t="s">
        <v>3416</v>
      </c>
      <c r="B22" s="33">
        <v>12.8</v>
      </c>
      <c r="C22" s="33">
        <v>18.9</v>
      </c>
      <c r="D22" s="42">
        <f t="shared" si="1"/>
        <v>0.477</v>
      </c>
      <c r="F22" s="74"/>
    </row>
    <row r="23" ht="36" customHeight="1" spans="1:4">
      <c r="A23" s="40" t="s">
        <v>3417</v>
      </c>
      <c r="B23" s="33">
        <f>SUM(B24:B26)</f>
        <v>0.8</v>
      </c>
      <c r="C23" s="33">
        <f>SUM(C24:C26)</f>
        <v>2</v>
      </c>
      <c r="D23" s="42">
        <f t="shared" si="1"/>
        <v>1.5</v>
      </c>
    </row>
    <row r="24" ht="36" customHeight="1" spans="1:4">
      <c r="A24" s="37" t="s">
        <v>3418</v>
      </c>
      <c r="B24" s="38">
        <v>0.5</v>
      </c>
      <c r="C24" s="38">
        <v>1.7</v>
      </c>
      <c r="D24" s="42">
        <f t="shared" si="1"/>
        <v>2.4</v>
      </c>
    </row>
    <row r="25" ht="36" customHeight="1" spans="1:4">
      <c r="A25" s="37" t="s">
        <v>3419</v>
      </c>
      <c r="B25" s="38">
        <v>0.3</v>
      </c>
      <c r="C25" s="38">
        <v>0.3</v>
      </c>
      <c r="D25" s="42">
        <f t="shared" si="1"/>
        <v>0</v>
      </c>
    </row>
    <row r="26" ht="36" customHeight="1" spans="1:4">
      <c r="A26" s="37" t="s">
        <v>3420</v>
      </c>
      <c r="B26" s="38"/>
      <c r="C26" s="38"/>
      <c r="D26" s="42" t="str">
        <f t="shared" si="1"/>
        <v/>
      </c>
    </row>
    <row r="27" ht="36" customHeight="1" spans="1:4">
      <c r="A27" s="40" t="s">
        <v>3421</v>
      </c>
      <c r="B27" s="33">
        <v>0.3</v>
      </c>
      <c r="C27" s="33">
        <v>0.3</v>
      </c>
      <c r="D27" s="42">
        <f t="shared" si="1"/>
        <v>0</v>
      </c>
    </row>
    <row r="28" ht="36" customHeight="1" spans="1:4">
      <c r="A28" s="28" t="s">
        <v>3422</v>
      </c>
      <c r="B28" s="33">
        <v>12.8</v>
      </c>
      <c r="C28" s="33">
        <v>18.9</v>
      </c>
      <c r="D28" s="42">
        <f t="shared" si="1"/>
        <v>0.477</v>
      </c>
    </row>
    <row r="29" ht="36" customHeight="1" spans="1:4">
      <c r="A29" s="40" t="s">
        <v>3423</v>
      </c>
      <c r="B29" s="40"/>
      <c r="C29" s="40"/>
      <c r="D29" s="40"/>
    </row>
    <row r="30" ht="36" customHeight="1" spans="1:4">
      <c r="A30" s="40" t="s">
        <v>3424</v>
      </c>
      <c r="B30" s="44">
        <v>18.2</v>
      </c>
      <c r="C30" s="44">
        <v>24.9</v>
      </c>
      <c r="D30" s="42">
        <f t="shared" ref="D30:D35" si="2">IF(B30&lt;&gt;0,C30/B30-1,"")</f>
        <v>0.368</v>
      </c>
    </row>
    <row r="31" ht="36" customHeight="1" spans="1:4">
      <c r="A31" s="40" t="s">
        <v>3425</v>
      </c>
      <c r="B31" s="44">
        <f>B9+B22</f>
        <v>18.2</v>
      </c>
      <c r="C31" s="44">
        <f>C9+C22</f>
        <v>18.9</v>
      </c>
      <c r="D31" s="42">
        <f t="shared" si="2"/>
        <v>0.038</v>
      </c>
    </row>
    <row r="32" ht="36" customHeight="1" spans="1:4">
      <c r="A32" s="40" t="s">
        <v>3426</v>
      </c>
      <c r="B32" s="44">
        <v>0.8</v>
      </c>
      <c r="C32" s="44">
        <f>C10+C23</f>
        <v>2.3</v>
      </c>
      <c r="D32" s="42">
        <f t="shared" si="2"/>
        <v>1.875</v>
      </c>
    </row>
    <row r="33" ht="36" customHeight="1" spans="1:4">
      <c r="A33" s="37" t="s">
        <v>3427</v>
      </c>
      <c r="B33" s="46">
        <v>0.5</v>
      </c>
      <c r="C33" s="46">
        <v>1.7</v>
      </c>
      <c r="D33" s="75">
        <f t="shared" si="2"/>
        <v>2.4</v>
      </c>
    </row>
    <row r="34" ht="36" customHeight="1" spans="1:4">
      <c r="A34" s="37" t="s">
        <v>3428</v>
      </c>
      <c r="B34" s="46">
        <v>1.1</v>
      </c>
      <c r="C34" s="46">
        <v>0.6</v>
      </c>
      <c r="D34" s="75">
        <f t="shared" si="2"/>
        <v>-0.455</v>
      </c>
    </row>
    <row r="35" ht="36" hidden="1" customHeight="1" spans="1:4">
      <c r="A35" s="37" t="s">
        <v>3429</v>
      </c>
      <c r="B35" s="46"/>
      <c r="C35" s="46"/>
      <c r="D35" s="75" t="str">
        <f t="shared" si="2"/>
        <v/>
      </c>
    </row>
    <row r="36" ht="36" customHeight="1" spans="1:4">
      <c r="A36" s="72" t="s">
        <v>3430</v>
      </c>
      <c r="B36" s="46"/>
      <c r="C36" s="46"/>
      <c r="D36" s="75"/>
    </row>
    <row r="37" ht="36" customHeight="1" spans="1:4">
      <c r="A37" s="40" t="s">
        <v>3431</v>
      </c>
      <c r="B37" s="44">
        <f>B15+B27</f>
        <v>1.2</v>
      </c>
      <c r="C37" s="44">
        <f>C15+C27</f>
        <v>0.6</v>
      </c>
      <c r="D37" s="42">
        <f>IF(B37&lt;&gt;0,C37/B37-1,"")</f>
        <v>-0.5</v>
      </c>
    </row>
    <row r="38" ht="36" hidden="1" customHeight="1" spans="1:4">
      <c r="A38" s="40" t="s">
        <v>3432</v>
      </c>
      <c r="B38" s="44" t="e">
        <f>#REF!+B16</f>
        <v>#REF!</v>
      </c>
      <c r="C38" s="44" t="e">
        <f>#REF!+C16</f>
        <v>#REF!</v>
      </c>
      <c r="D38" s="42"/>
    </row>
    <row r="39" ht="45" customHeight="1" spans="1:4">
      <c r="A39" s="40" t="s">
        <v>3433</v>
      </c>
      <c r="B39" s="44">
        <f>B17+B28</f>
        <v>18.1</v>
      </c>
      <c r="C39" s="44">
        <f>C17+C28</f>
        <v>24.9</v>
      </c>
      <c r="D39" s="42">
        <f>IF(B39&lt;&gt;0,C39/B39-1,"")</f>
        <v>0.376</v>
      </c>
    </row>
    <row r="40" spans="2:3">
      <c r="B40" s="48"/>
      <c r="C40" s="48"/>
    </row>
    <row r="41" spans="2:3">
      <c r="B41" s="48"/>
      <c r="C41" s="48"/>
    </row>
    <row r="42" spans="2:3">
      <c r="B42" s="48"/>
      <c r="C42" s="48"/>
    </row>
    <row r="43" spans="2:3">
      <c r="B43" s="48"/>
      <c r="C43" s="48"/>
    </row>
  </sheetData>
  <mergeCells count="6">
    <mergeCell ref="A1:D1"/>
    <mergeCell ref="B3:D3"/>
    <mergeCell ref="A5:D5"/>
    <mergeCell ref="A18:D18"/>
    <mergeCell ref="A29:D29"/>
    <mergeCell ref="A3:A4"/>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P30"/>
  <sheetViews>
    <sheetView showGridLines="0" showZeros="0" view="pageBreakPreview" zoomScale="70" zoomScaleNormal="70" workbookViewId="0">
      <pane xSplit="1" ySplit="4" topLeftCell="B12" activePane="bottomRight" state="frozen"/>
      <selection/>
      <selection pane="topRight"/>
      <selection pane="bottomLeft"/>
      <selection pane="bottomRight" activeCell="K10" sqref="K10"/>
    </sheetView>
  </sheetViews>
  <sheetFormatPr defaultColWidth="9" defaultRowHeight="13.5"/>
  <cols>
    <col min="1" max="1" width="43.6333333333333" style="51" customWidth="1"/>
    <col min="2" max="4" width="20.6333333333333" style="51" customWidth="1"/>
    <col min="5" max="5" width="43.6333333333333" style="51" customWidth="1"/>
    <col min="6" max="8" width="20.6333333333333" style="51" customWidth="1"/>
    <col min="9" max="9" width="43.6333333333333" style="51" customWidth="1"/>
    <col min="10" max="12" width="20.6333333333333" style="51" customWidth="1"/>
    <col min="13" max="16384" width="9" style="51"/>
  </cols>
  <sheetData>
    <row r="1" ht="45" customHeight="1" spans="1:12">
      <c r="A1" s="52" t="s">
        <v>3434</v>
      </c>
      <c r="B1" s="52"/>
      <c r="C1" s="52"/>
      <c r="D1" s="52"/>
      <c r="E1" s="52" t="s">
        <v>3434</v>
      </c>
      <c r="F1" s="52"/>
      <c r="G1" s="52"/>
      <c r="H1" s="52"/>
      <c r="I1" s="52" t="s">
        <v>3434</v>
      </c>
      <c r="J1" s="52"/>
      <c r="K1" s="52"/>
      <c r="L1" s="52"/>
    </row>
    <row r="2" ht="20.1" customHeight="1" spans="1:12">
      <c r="A2" s="53" t="s">
        <v>3435</v>
      </c>
      <c r="B2" s="54"/>
      <c r="C2" s="55"/>
      <c r="D2" s="56" t="s">
        <v>3436</v>
      </c>
      <c r="E2" s="53" t="s">
        <v>3435</v>
      </c>
      <c r="F2" s="55"/>
      <c r="G2" s="55"/>
      <c r="H2" s="56" t="s">
        <v>3436</v>
      </c>
      <c r="I2" s="53" t="s">
        <v>3435</v>
      </c>
      <c r="J2" s="55"/>
      <c r="K2" s="55"/>
      <c r="L2" s="56" t="s">
        <v>3436</v>
      </c>
    </row>
    <row r="3" s="50" customFormat="1" ht="36" customHeight="1" spans="1:12">
      <c r="A3" s="57" t="s">
        <v>3437</v>
      </c>
      <c r="B3" s="57" t="s">
        <v>3438</v>
      </c>
      <c r="C3" s="57"/>
      <c r="D3" s="57"/>
      <c r="E3" s="57" t="s">
        <v>3437</v>
      </c>
      <c r="F3" s="57" t="s">
        <v>3439</v>
      </c>
      <c r="G3" s="57"/>
      <c r="H3" s="57"/>
      <c r="I3" s="57" t="s">
        <v>3437</v>
      </c>
      <c r="J3" s="57" t="s">
        <v>3440</v>
      </c>
      <c r="K3" s="57"/>
      <c r="L3" s="57"/>
    </row>
    <row r="4" s="50" customFormat="1" ht="36" customHeight="1" spans="1:12">
      <c r="A4" s="57"/>
      <c r="B4" s="40" t="s">
        <v>2518</v>
      </c>
      <c r="C4" s="40" t="s">
        <v>3351</v>
      </c>
      <c r="D4" s="40" t="s">
        <v>3441</v>
      </c>
      <c r="E4" s="57"/>
      <c r="F4" s="40" t="s">
        <v>2518</v>
      </c>
      <c r="G4" s="40" t="s">
        <v>3351</v>
      </c>
      <c r="H4" s="40" t="s">
        <v>3441</v>
      </c>
      <c r="I4" s="57"/>
      <c r="J4" s="40" t="s">
        <v>2518</v>
      </c>
      <c r="K4" s="40" t="s">
        <v>3351</v>
      </c>
      <c r="L4" s="40" t="s">
        <v>3441</v>
      </c>
    </row>
    <row r="5" ht="36" customHeight="1" spans="1:12">
      <c r="A5" s="58" t="s">
        <v>3442</v>
      </c>
      <c r="B5" s="59">
        <f>F5+J5</f>
        <v>0</v>
      </c>
      <c r="C5" s="59">
        <v>1.6</v>
      </c>
      <c r="D5" s="59">
        <v>1.6</v>
      </c>
      <c r="E5" s="60" t="s">
        <v>3442</v>
      </c>
      <c r="F5" s="61">
        <f t="shared" ref="F5:K5" si="0">SUM(F6:F9)</f>
        <v>0</v>
      </c>
      <c r="G5" s="61">
        <f t="shared" si="0"/>
        <v>0.1</v>
      </c>
      <c r="H5" s="61">
        <f t="shared" ref="H5:H7" si="1">G5-F5</f>
        <v>0.1</v>
      </c>
      <c r="I5" s="60" t="s">
        <v>3442</v>
      </c>
      <c r="J5" s="59">
        <f t="shared" si="0"/>
        <v>0</v>
      </c>
      <c r="K5" s="59">
        <f t="shared" si="0"/>
        <v>1.5</v>
      </c>
      <c r="L5" s="59">
        <f t="shared" ref="L5:L8" si="2">K5-J5</f>
        <v>1.5</v>
      </c>
    </row>
    <row r="6" ht="36" customHeight="1" spans="1:16">
      <c r="A6" s="62" t="s">
        <v>3443</v>
      </c>
      <c r="B6" s="63">
        <f t="shared" ref="B6:B24" si="3">F6+J6</f>
        <v>0</v>
      </c>
      <c r="C6" s="59">
        <f>G6+K6</f>
        <v>0</v>
      </c>
      <c r="D6" s="63">
        <f t="shared" ref="D6:D21" si="4">C6-B6</f>
        <v>0</v>
      </c>
      <c r="E6" s="64" t="s">
        <v>3443</v>
      </c>
      <c r="F6" s="65"/>
      <c r="G6" s="65"/>
      <c r="H6" s="65">
        <f t="shared" si="1"/>
        <v>0</v>
      </c>
      <c r="I6" s="64" t="s">
        <v>3443</v>
      </c>
      <c r="J6" s="63"/>
      <c r="K6" s="63"/>
      <c r="L6" s="63">
        <f t="shared" si="2"/>
        <v>0</v>
      </c>
      <c r="P6" s="51" t="s">
        <v>3</v>
      </c>
    </row>
    <row r="7" ht="36" customHeight="1" spans="1:12">
      <c r="A7" s="62" t="s">
        <v>3444</v>
      </c>
      <c r="B7" s="63">
        <f t="shared" si="3"/>
        <v>0</v>
      </c>
      <c r="C7" s="59">
        <v>0.1</v>
      </c>
      <c r="D7" s="63">
        <f t="shared" si="4"/>
        <v>0.1</v>
      </c>
      <c r="E7" s="64" t="s">
        <v>3444</v>
      </c>
      <c r="F7" s="65"/>
      <c r="G7" s="65">
        <v>0.1</v>
      </c>
      <c r="H7" s="65">
        <f t="shared" si="1"/>
        <v>0.1</v>
      </c>
      <c r="I7" s="64" t="s">
        <v>3444</v>
      </c>
      <c r="J7" s="63"/>
      <c r="K7" s="63"/>
      <c r="L7" s="63">
        <f t="shared" si="2"/>
        <v>0</v>
      </c>
    </row>
    <row r="8" ht="36" customHeight="1" spans="1:12">
      <c r="A8" s="62" t="s">
        <v>3445</v>
      </c>
      <c r="B8" s="63">
        <f t="shared" si="3"/>
        <v>0</v>
      </c>
      <c r="C8" s="59"/>
      <c r="D8" s="63">
        <f t="shared" si="4"/>
        <v>0</v>
      </c>
      <c r="E8" s="64" t="s">
        <v>3445</v>
      </c>
      <c r="F8" s="65"/>
      <c r="G8" s="65"/>
      <c r="H8" s="65">
        <f t="shared" ref="H5:H24" si="5">G8-F8</f>
        <v>0</v>
      </c>
      <c r="I8" s="64" t="s">
        <v>3445</v>
      </c>
      <c r="J8" s="63"/>
      <c r="K8" s="63"/>
      <c r="L8" s="63">
        <f t="shared" si="2"/>
        <v>0</v>
      </c>
    </row>
    <row r="9" ht="36" customHeight="1" spans="1:12">
      <c r="A9" s="62" t="s">
        <v>3446</v>
      </c>
      <c r="B9" s="63"/>
      <c r="C9" s="59">
        <v>1.5</v>
      </c>
      <c r="D9" s="63">
        <f t="shared" si="4"/>
        <v>1.5</v>
      </c>
      <c r="E9" s="64" t="s">
        <v>3446</v>
      </c>
      <c r="F9" s="65"/>
      <c r="G9" s="65"/>
      <c r="H9" s="65">
        <f t="shared" si="5"/>
        <v>0</v>
      </c>
      <c r="I9" s="64" t="s">
        <v>3446</v>
      </c>
      <c r="J9" s="63"/>
      <c r="K9" s="63">
        <v>1.5</v>
      </c>
      <c r="L9" s="63">
        <v>1.5</v>
      </c>
    </row>
    <row r="10" ht="36" customHeight="1" spans="1:12">
      <c r="A10" s="62" t="s">
        <v>3447</v>
      </c>
      <c r="B10" s="63">
        <f t="shared" si="3"/>
        <v>0</v>
      </c>
      <c r="C10" s="59">
        <f>G10+K10</f>
        <v>0</v>
      </c>
      <c r="D10" s="63">
        <f t="shared" si="4"/>
        <v>0</v>
      </c>
      <c r="E10" s="64" t="s">
        <v>3447</v>
      </c>
      <c r="F10" s="65"/>
      <c r="G10" s="65"/>
      <c r="H10" s="65">
        <f t="shared" si="5"/>
        <v>0</v>
      </c>
      <c r="I10" s="64" t="s">
        <v>3447</v>
      </c>
      <c r="J10" s="63"/>
      <c r="K10" s="63"/>
      <c r="L10" s="63">
        <f t="shared" ref="L10:L24" si="6">K10-J10</f>
        <v>0</v>
      </c>
    </row>
    <row r="11" ht="36" customHeight="1" spans="1:12">
      <c r="A11" s="62" t="s">
        <v>3448</v>
      </c>
      <c r="B11" s="63">
        <f t="shared" si="3"/>
        <v>0</v>
      </c>
      <c r="C11" s="59">
        <f>G11+K11</f>
        <v>0</v>
      </c>
      <c r="D11" s="63">
        <f t="shared" si="4"/>
        <v>0</v>
      </c>
      <c r="E11" s="64" t="s">
        <v>3448</v>
      </c>
      <c r="F11" s="65"/>
      <c r="G11" s="65"/>
      <c r="H11" s="65">
        <f t="shared" si="5"/>
        <v>0</v>
      </c>
      <c r="I11" s="64" t="s">
        <v>3448</v>
      </c>
      <c r="J11" s="63"/>
      <c r="K11" s="63"/>
      <c r="L11" s="63">
        <f t="shared" si="6"/>
        <v>0</v>
      </c>
    </row>
    <row r="12" ht="36" customHeight="1" spans="1:12">
      <c r="A12" s="62" t="s">
        <v>3449</v>
      </c>
      <c r="B12" s="63">
        <f t="shared" si="3"/>
        <v>0</v>
      </c>
      <c r="C12" s="59"/>
      <c r="D12" s="63"/>
      <c r="E12" s="64" t="s">
        <v>3449</v>
      </c>
      <c r="F12" s="65"/>
      <c r="G12" s="65"/>
      <c r="H12" s="65">
        <f t="shared" si="5"/>
        <v>0</v>
      </c>
      <c r="I12" s="64" t="s">
        <v>3449</v>
      </c>
      <c r="J12" s="63"/>
      <c r="K12" s="63"/>
      <c r="L12" s="63"/>
    </row>
    <row r="13" ht="36" customHeight="1" spans="1:12">
      <c r="A13" s="58" t="s">
        <v>3450</v>
      </c>
      <c r="B13" s="59">
        <f t="shared" si="3"/>
        <v>0</v>
      </c>
      <c r="C13" s="59"/>
      <c r="D13" s="59">
        <f>C13-B13</f>
        <v>0</v>
      </c>
      <c r="E13" s="60" t="s">
        <v>3450</v>
      </c>
      <c r="F13" s="61"/>
      <c r="G13" s="61"/>
      <c r="H13" s="61">
        <f t="shared" si="5"/>
        <v>0</v>
      </c>
      <c r="I13" s="60" t="s">
        <v>3450</v>
      </c>
      <c r="J13" s="59"/>
      <c r="K13" s="59"/>
      <c r="L13" s="59">
        <f t="shared" si="6"/>
        <v>0</v>
      </c>
    </row>
    <row r="14" ht="36" customHeight="1" spans="1:12">
      <c r="A14" s="58" t="s">
        <v>3451</v>
      </c>
      <c r="B14" s="59">
        <f t="shared" si="3"/>
        <v>0</v>
      </c>
      <c r="C14" s="59"/>
      <c r="D14" s="59">
        <f>C14-B14</f>
        <v>0</v>
      </c>
      <c r="E14" s="60" t="s">
        <v>3451</v>
      </c>
      <c r="F14" s="61">
        <f>SUM(F15:F17)</f>
        <v>0</v>
      </c>
      <c r="G14" s="61">
        <f>SUM(G15:G17)</f>
        <v>0</v>
      </c>
      <c r="H14" s="61">
        <f t="shared" si="5"/>
        <v>0</v>
      </c>
      <c r="I14" s="60" t="s">
        <v>3451</v>
      </c>
      <c r="J14" s="59">
        <f>SUM(J15:J17)</f>
        <v>0</v>
      </c>
      <c r="K14" s="59"/>
      <c r="L14" s="59">
        <f t="shared" si="6"/>
        <v>0</v>
      </c>
    </row>
    <row r="15" ht="36" customHeight="1" spans="1:12">
      <c r="A15" s="62" t="s">
        <v>3452</v>
      </c>
      <c r="B15" s="63">
        <f t="shared" si="3"/>
        <v>0</v>
      </c>
      <c r="C15" s="59"/>
      <c r="D15" s="63">
        <f t="shared" si="4"/>
        <v>0</v>
      </c>
      <c r="E15" s="64" t="s">
        <v>3452</v>
      </c>
      <c r="F15" s="65"/>
      <c r="G15" s="65"/>
      <c r="H15" s="65">
        <f t="shared" si="5"/>
        <v>0</v>
      </c>
      <c r="I15" s="64" t="s">
        <v>3452</v>
      </c>
      <c r="J15" s="63"/>
      <c r="K15" s="63"/>
      <c r="L15" s="63">
        <f t="shared" si="6"/>
        <v>0</v>
      </c>
    </row>
    <row r="16" ht="36" customHeight="1" spans="1:12">
      <c r="A16" s="62" t="s">
        <v>3453</v>
      </c>
      <c r="B16" s="63">
        <f t="shared" si="3"/>
        <v>0</v>
      </c>
      <c r="C16" s="59"/>
      <c r="D16" s="63">
        <f t="shared" si="4"/>
        <v>0</v>
      </c>
      <c r="E16" s="64" t="s">
        <v>3453</v>
      </c>
      <c r="F16" s="65"/>
      <c r="G16" s="65"/>
      <c r="H16" s="65">
        <f t="shared" si="5"/>
        <v>0</v>
      </c>
      <c r="I16" s="64" t="s">
        <v>3453</v>
      </c>
      <c r="J16" s="63"/>
      <c r="K16" s="63"/>
      <c r="L16" s="63">
        <f t="shared" si="6"/>
        <v>0</v>
      </c>
    </row>
    <row r="17" ht="36" customHeight="1" spans="1:12">
      <c r="A17" s="62" t="s">
        <v>3454</v>
      </c>
      <c r="B17" s="63">
        <f t="shared" si="3"/>
        <v>0</v>
      </c>
      <c r="C17" s="59"/>
      <c r="D17" s="63">
        <f t="shared" si="4"/>
        <v>0</v>
      </c>
      <c r="E17" s="64" t="s">
        <v>3454</v>
      </c>
      <c r="F17" s="65"/>
      <c r="G17" s="65"/>
      <c r="H17" s="65">
        <f t="shared" si="5"/>
        <v>0</v>
      </c>
      <c r="I17" s="64" t="s">
        <v>3454</v>
      </c>
      <c r="J17" s="63"/>
      <c r="K17" s="63"/>
      <c r="L17" s="63">
        <f t="shared" si="6"/>
        <v>0</v>
      </c>
    </row>
    <row r="18" ht="36" customHeight="1" spans="1:12">
      <c r="A18" s="58" t="s">
        <v>3455</v>
      </c>
      <c r="B18" s="59">
        <f t="shared" si="3"/>
        <v>0</v>
      </c>
      <c r="C18" s="59">
        <f>G18+K18</f>
        <v>0.2</v>
      </c>
      <c r="D18" s="59">
        <f t="shared" si="4"/>
        <v>0.2</v>
      </c>
      <c r="E18" s="60" t="s">
        <v>3455</v>
      </c>
      <c r="F18" s="61"/>
      <c r="G18" s="61"/>
      <c r="H18" s="61">
        <f t="shared" si="5"/>
        <v>0</v>
      </c>
      <c r="I18" s="60" t="s">
        <v>3455</v>
      </c>
      <c r="J18" s="59"/>
      <c r="K18" s="59">
        <v>0.2</v>
      </c>
      <c r="L18" s="59">
        <f t="shared" si="6"/>
        <v>0.2</v>
      </c>
    </row>
    <row r="19" ht="36" customHeight="1" spans="1:12">
      <c r="A19" s="58" t="s">
        <v>3456</v>
      </c>
      <c r="B19" s="59">
        <f t="shared" si="3"/>
        <v>0</v>
      </c>
      <c r="C19" s="59">
        <f>G19+K19</f>
        <v>0</v>
      </c>
      <c r="D19" s="59">
        <f t="shared" si="4"/>
        <v>0</v>
      </c>
      <c r="E19" s="60" t="s">
        <v>3456</v>
      </c>
      <c r="F19" s="61"/>
      <c r="G19" s="61"/>
      <c r="H19" s="61">
        <f t="shared" si="5"/>
        <v>0</v>
      </c>
      <c r="I19" s="60" t="s">
        <v>3456</v>
      </c>
      <c r="J19" s="59"/>
      <c r="K19" s="59"/>
      <c r="L19" s="59">
        <f t="shared" si="6"/>
        <v>0</v>
      </c>
    </row>
    <row r="20" ht="36" customHeight="1" spans="1:12">
      <c r="A20" s="58" t="s">
        <v>3457</v>
      </c>
      <c r="B20" s="59">
        <f t="shared" si="3"/>
        <v>0</v>
      </c>
      <c r="C20" s="59"/>
      <c r="D20" s="59">
        <f t="shared" si="4"/>
        <v>0</v>
      </c>
      <c r="E20" s="60" t="s">
        <v>3457</v>
      </c>
      <c r="F20" s="61"/>
      <c r="G20" s="61"/>
      <c r="H20" s="61">
        <f t="shared" si="5"/>
        <v>0</v>
      </c>
      <c r="I20" s="60" t="s">
        <v>3457</v>
      </c>
      <c r="J20" s="59"/>
      <c r="K20" s="59"/>
      <c r="L20" s="59">
        <f t="shared" si="6"/>
        <v>0</v>
      </c>
    </row>
    <row r="21" ht="36" customHeight="1" spans="1:12">
      <c r="A21" s="62" t="s">
        <v>3458</v>
      </c>
      <c r="B21" s="63">
        <f t="shared" si="3"/>
        <v>0</v>
      </c>
      <c r="C21" s="59">
        <f t="shared" ref="C21:C22" si="7">G21+K21</f>
        <v>0</v>
      </c>
      <c r="D21" s="63">
        <f t="shared" si="4"/>
        <v>0</v>
      </c>
      <c r="E21" s="64" t="s">
        <v>3458</v>
      </c>
      <c r="F21" s="65"/>
      <c r="G21" s="65"/>
      <c r="H21" s="65">
        <f t="shared" si="5"/>
        <v>0</v>
      </c>
      <c r="I21" s="64" t="s">
        <v>3458</v>
      </c>
      <c r="J21" s="63"/>
      <c r="K21" s="63"/>
      <c r="L21" s="63">
        <f t="shared" si="6"/>
        <v>0</v>
      </c>
    </row>
    <row r="22" ht="36" customHeight="1" spans="1:12">
      <c r="A22" s="62" t="s">
        <v>3459</v>
      </c>
      <c r="B22" s="63">
        <f t="shared" si="3"/>
        <v>0</v>
      </c>
      <c r="C22" s="59">
        <f t="shared" si="7"/>
        <v>0</v>
      </c>
      <c r="D22" s="59">
        <f>H22+L22</f>
        <v>0</v>
      </c>
      <c r="E22" s="64" t="s">
        <v>3459</v>
      </c>
      <c r="F22" s="65"/>
      <c r="G22" s="65"/>
      <c r="H22" s="65">
        <f t="shared" si="5"/>
        <v>0</v>
      </c>
      <c r="I22" s="64" t="s">
        <v>3459</v>
      </c>
      <c r="J22" s="63"/>
      <c r="K22" s="63"/>
      <c r="L22" s="63">
        <f t="shared" si="6"/>
        <v>0</v>
      </c>
    </row>
    <row r="23" ht="36" customHeight="1" spans="1:12">
      <c r="A23" s="58" t="s">
        <v>3460</v>
      </c>
      <c r="B23" s="59">
        <f t="shared" si="3"/>
        <v>0</v>
      </c>
      <c r="C23" s="59"/>
      <c r="D23" s="59"/>
      <c r="E23" s="60" t="s">
        <v>3460</v>
      </c>
      <c r="F23" s="61"/>
      <c r="G23" s="61"/>
      <c r="H23" s="61">
        <f t="shared" si="5"/>
        <v>0</v>
      </c>
      <c r="I23" s="60" t="s">
        <v>3460</v>
      </c>
      <c r="J23" s="59"/>
      <c r="K23" s="59"/>
      <c r="L23" s="59">
        <f t="shared" si="6"/>
        <v>0</v>
      </c>
    </row>
    <row r="24" s="50" customFormat="1" ht="36" customHeight="1" spans="1:12">
      <c r="A24" s="66" t="s">
        <v>3423</v>
      </c>
      <c r="B24" s="59">
        <f t="shared" si="3"/>
        <v>0</v>
      </c>
      <c r="C24" s="59">
        <f>G24+K24</f>
        <v>1.8</v>
      </c>
      <c r="D24" s="59">
        <f>C24-B24</f>
        <v>1.8</v>
      </c>
      <c r="E24" s="67" t="s">
        <v>3423</v>
      </c>
      <c r="F24" s="61"/>
      <c r="G24" s="61">
        <f>G5+G13+G14+G18+G19+G20+G23</f>
        <v>0.1</v>
      </c>
      <c r="H24" s="61">
        <f t="shared" si="5"/>
        <v>0.1</v>
      </c>
      <c r="I24" s="67" t="s">
        <v>3423</v>
      </c>
      <c r="J24" s="59">
        <f>J5+J13+J14+J18+J19+J20+J23</f>
        <v>0</v>
      </c>
      <c r="K24" s="59">
        <f>K5+K13+K14+K18+K19+K20+K23</f>
        <v>1.7</v>
      </c>
      <c r="L24" s="59">
        <f t="shared" si="6"/>
        <v>1.7</v>
      </c>
    </row>
    <row r="25" spans="2:10">
      <c r="B25" s="68"/>
      <c r="F25" s="68"/>
      <c r="J25" s="68"/>
    </row>
    <row r="26" spans="2:10">
      <c r="B26" s="68"/>
      <c r="F26" s="68"/>
      <c r="J26" s="68"/>
    </row>
    <row r="27" spans="2:10">
      <c r="B27" s="68"/>
      <c r="F27" s="68"/>
      <c r="J27" s="68"/>
    </row>
    <row r="28" spans="2:10">
      <c r="B28" s="68"/>
      <c r="F28" s="68"/>
      <c r="J28" s="68"/>
    </row>
    <row r="29" spans="2:11">
      <c r="B29" s="68"/>
      <c r="F29" s="68"/>
      <c r="G29" s="69"/>
      <c r="J29" s="68"/>
      <c r="K29" s="69"/>
    </row>
    <row r="30" spans="2:11">
      <c r="B30" s="68"/>
      <c r="F30" s="68"/>
      <c r="G30" s="69"/>
      <c r="J30" s="68"/>
      <c r="K30" s="69"/>
    </row>
  </sheetData>
  <mergeCells count="9">
    <mergeCell ref="A1:D1"/>
    <mergeCell ref="E1:H1"/>
    <mergeCell ref="I1:L1"/>
    <mergeCell ref="B3:D3"/>
    <mergeCell ref="F3:H3"/>
    <mergeCell ref="J3:L3"/>
    <mergeCell ref="A3:A4"/>
    <mergeCell ref="E3:E4"/>
    <mergeCell ref="I3:I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50"/>
  <sheetViews>
    <sheetView showGridLines="0" view="pageBreakPreview" zoomScale="85" zoomScaleNormal="85" workbookViewId="0">
      <selection activeCell="H36" sqref="H36"/>
    </sheetView>
  </sheetViews>
  <sheetFormatPr defaultColWidth="9" defaultRowHeight="13.5" outlineLevelCol="7"/>
  <cols>
    <col min="1" max="1" width="52.2583333333333" style="21" customWidth="1"/>
    <col min="2" max="2" width="18.6333333333333" style="21" customWidth="1"/>
    <col min="3" max="3" width="18.6333333333333" style="22" customWidth="1"/>
    <col min="4" max="4" width="18.6333333333333" style="21" customWidth="1"/>
    <col min="5" max="247" width="9" style="21"/>
    <col min="248" max="248" width="45.8833333333333" style="21" customWidth="1"/>
    <col min="249" max="249" width="12.3833333333333" style="21" customWidth="1"/>
    <col min="250" max="250" width="13.5" style="21" customWidth="1"/>
    <col min="251" max="251" width="13.8833333333333" style="21" customWidth="1"/>
    <col min="252" max="252" width="15" style="21" customWidth="1"/>
    <col min="253" max="253" width="20.5" style="21" customWidth="1"/>
    <col min="254" max="503" width="9" style="21"/>
    <col min="504" max="504" width="45.8833333333333" style="21" customWidth="1"/>
    <col min="505" max="505" width="12.3833333333333" style="21" customWidth="1"/>
    <col min="506" max="506" width="13.5" style="21" customWidth="1"/>
    <col min="507" max="507" width="13.8833333333333" style="21" customWidth="1"/>
    <col min="508" max="508" width="15" style="21" customWidth="1"/>
    <col min="509" max="509" width="20.5" style="21" customWidth="1"/>
    <col min="510" max="759" width="9" style="21"/>
    <col min="760" max="760" width="45.8833333333333" style="21" customWidth="1"/>
    <col min="761" max="761" width="12.3833333333333" style="21" customWidth="1"/>
    <col min="762" max="762" width="13.5" style="21" customWidth="1"/>
    <col min="763" max="763" width="13.8833333333333" style="21" customWidth="1"/>
    <col min="764" max="764" width="15" style="21" customWidth="1"/>
    <col min="765" max="765" width="20.5" style="21" customWidth="1"/>
    <col min="766" max="1015" width="9" style="21"/>
    <col min="1016" max="1016" width="45.8833333333333" style="21" customWidth="1"/>
    <col min="1017" max="1017" width="12.3833333333333" style="21" customWidth="1"/>
    <col min="1018" max="1018" width="13.5" style="21" customWidth="1"/>
    <col min="1019" max="1019" width="13.8833333333333" style="21" customWidth="1"/>
    <col min="1020" max="1020" width="15" style="21" customWidth="1"/>
    <col min="1021" max="1021" width="20.5" style="21" customWidth="1"/>
    <col min="1022" max="1271" width="9" style="21"/>
    <col min="1272" max="1272" width="45.8833333333333" style="21" customWidth="1"/>
    <col min="1273" max="1273" width="12.3833333333333" style="21" customWidth="1"/>
    <col min="1274" max="1274" width="13.5" style="21" customWidth="1"/>
    <col min="1275" max="1275" width="13.8833333333333" style="21" customWidth="1"/>
    <col min="1276" max="1276" width="15" style="21" customWidth="1"/>
    <col min="1277" max="1277" width="20.5" style="21" customWidth="1"/>
    <col min="1278" max="1527" width="9" style="21"/>
    <col min="1528" max="1528" width="45.8833333333333" style="21" customWidth="1"/>
    <col min="1529" max="1529" width="12.3833333333333" style="21" customWidth="1"/>
    <col min="1530" max="1530" width="13.5" style="21" customWidth="1"/>
    <col min="1531" max="1531" width="13.8833333333333" style="21" customWidth="1"/>
    <col min="1532" max="1532" width="15" style="21" customWidth="1"/>
    <col min="1533" max="1533" width="20.5" style="21" customWidth="1"/>
    <col min="1534" max="1783" width="9" style="21"/>
    <col min="1784" max="1784" width="45.8833333333333" style="21" customWidth="1"/>
    <col min="1785" max="1785" width="12.3833333333333" style="21" customWidth="1"/>
    <col min="1786" max="1786" width="13.5" style="21" customWidth="1"/>
    <col min="1787" max="1787" width="13.8833333333333" style="21" customWidth="1"/>
    <col min="1788" max="1788" width="15" style="21" customWidth="1"/>
    <col min="1789" max="1789" width="20.5" style="21" customWidth="1"/>
    <col min="1790" max="2039" width="9" style="21"/>
    <col min="2040" max="2040" width="45.8833333333333" style="21" customWidth="1"/>
    <col min="2041" max="2041" width="12.3833333333333" style="21" customWidth="1"/>
    <col min="2042" max="2042" width="13.5" style="21" customWidth="1"/>
    <col min="2043" max="2043" width="13.8833333333333" style="21" customWidth="1"/>
    <col min="2044" max="2044" width="15" style="21" customWidth="1"/>
    <col min="2045" max="2045" width="20.5" style="21" customWidth="1"/>
    <col min="2046" max="2295" width="9" style="21"/>
    <col min="2296" max="2296" width="45.8833333333333" style="21" customWidth="1"/>
    <col min="2297" max="2297" width="12.3833333333333" style="21" customWidth="1"/>
    <col min="2298" max="2298" width="13.5" style="21" customWidth="1"/>
    <col min="2299" max="2299" width="13.8833333333333" style="21" customWidth="1"/>
    <col min="2300" max="2300" width="15" style="21" customWidth="1"/>
    <col min="2301" max="2301" width="20.5" style="21" customWidth="1"/>
    <col min="2302" max="2551" width="9" style="21"/>
    <col min="2552" max="2552" width="45.8833333333333" style="21" customWidth="1"/>
    <col min="2553" max="2553" width="12.3833333333333" style="21" customWidth="1"/>
    <col min="2554" max="2554" width="13.5" style="21" customWidth="1"/>
    <col min="2555" max="2555" width="13.8833333333333" style="21" customWidth="1"/>
    <col min="2556" max="2556" width="15" style="21" customWidth="1"/>
    <col min="2557" max="2557" width="20.5" style="21" customWidth="1"/>
    <col min="2558" max="2807" width="9" style="21"/>
    <col min="2808" max="2808" width="45.8833333333333" style="21" customWidth="1"/>
    <col min="2809" max="2809" width="12.3833333333333" style="21" customWidth="1"/>
    <col min="2810" max="2810" width="13.5" style="21" customWidth="1"/>
    <col min="2811" max="2811" width="13.8833333333333" style="21" customWidth="1"/>
    <col min="2812" max="2812" width="15" style="21" customWidth="1"/>
    <col min="2813" max="2813" width="20.5" style="21" customWidth="1"/>
    <col min="2814" max="3063" width="9" style="21"/>
    <col min="3064" max="3064" width="45.8833333333333" style="21" customWidth="1"/>
    <col min="3065" max="3065" width="12.3833333333333" style="21" customWidth="1"/>
    <col min="3066" max="3066" width="13.5" style="21" customWidth="1"/>
    <col min="3067" max="3067" width="13.8833333333333" style="21" customWidth="1"/>
    <col min="3068" max="3068" width="15" style="21" customWidth="1"/>
    <col min="3069" max="3069" width="20.5" style="21" customWidth="1"/>
    <col min="3070" max="3319" width="9" style="21"/>
    <col min="3320" max="3320" width="45.8833333333333" style="21" customWidth="1"/>
    <col min="3321" max="3321" width="12.3833333333333" style="21" customWidth="1"/>
    <col min="3322" max="3322" width="13.5" style="21" customWidth="1"/>
    <col min="3323" max="3323" width="13.8833333333333" style="21" customWidth="1"/>
    <col min="3324" max="3324" width="15" style="21" customWidth="1"/>
    <col min="3325" max="3325" width="20.5" style="21" customWidth="1"/>
    <col min="3326" max="3575" width="9" style="21"/>
    <col min="3576" max="3576" width="45.8833333333333" style="21" customWidth="1"/>
    <col min="3577" max="3577" width="12.3833333333333" style="21" customWidth="1"/>
    <col min="3578" max="3578" width="13.5" style="21" customWidth="1"/>
    <col min="3579" max="3579" width="13.8833333333333" style="21" customWidth="1"/>
    <col min="3580" max="3580" width="15" style="21" customWidth="1"/>
    <col min="3581" max="3581" width="20.5" style="21" customWidth="1"/>
    <col min="3582" max="3831" width="9" style="21"/>
    <col min="3832" max="3832" width="45.8833333333333" style="21" customWidth="1"/>
    <col min="3833" max="3833" width="12.3833333333333" style="21" customWidth="1"/>
    <col min="3834" max="3834" width="13.5" style="21" customWidth="1"/>
    <col min="3835" max="3835" width="13.8833333333333" style="21" customWidth="1"/>
    <col min="3836" max="3836" width="15" style="21" customWidth="1"/>
    <col min="3837" max="3837" width="20.5" style="21" customWidth="1"/>
    <col min="3838" max="4087" width="9" style="21"/>
    <col min="4088" max="4088" width="45.8833333333333" style="21" customWidth="1"/>
    <col min="4089" max="4089" width="12.3833333333333" style="21" customWidth="1"/>
    <col min="4090" max="4090" width="13.5" style="21" customWidth="1"/>
    <col min="4091" max="4091" width="13.8833333333333" style="21" customWidth="1"/>
    <col min="4092" max="4092" width="15" style="21" customWidth="1"/>
    <col min="4093" max="4093" width="20.5" style="21" customWidth="1"/>
    <col min="4094" max="4343" width="9" style="21"/>
    <col min="4344" max="4344" width="45.8833333333333" style="21" customWidth="1"/>
    <col min="4345" max="4345" width="12.3833333333333" style="21" customWidth="1"/>
    <col min="4346" max="4346" width="13.5" style="21" customWidth="1"/>
    <col min="4347" max="4347" width="13.8833333333333" style="21" customWidth="1"/>
    <col min="4348" max="4348" width="15" style="21" customWidth="1"/>
    <col min="4349" max="4349" width="20.5" style="21" customWidth="1"/>
    <col min="4350" max="4599" width="9" style="21"/>
    <col min="4600" max="4600" width="45.8833333333333" style="21" customWidth="1"/>
    <col min="4601" max="4601" width="12.3833333333333" style="21" customWidth="1"/>
    <col min="4602" max="4602" width="13.5" style="21" customWidth="1"/>
    <col min="4603" max="4603" width="13.8833333333333" style="21" customWidth="1"/>
    <col min="4604" max="4604" width="15" style="21" customWidth="1"/>
    <col min="4605" max="4605" width="20.5" style="21" customWidth="1"/>
    <col min="4606" max="4855" width="9" style="21"/>
    <col min="4856" max="4856" width="45.8833333333333" style="21" customWidth="1"/>
    <col min="4857" max="4857" width="12.3833333333333" style="21" customWidth="1"/>
    <col min="4858" max="4858" width="13.5" style="21" customWidth="1"/>
    <col min="4859" max="4859" width="13.8833333333333" style="21" customWidth="1"/>
    <col min="4860" max="4860" width="15" style="21" customWidth="1"/>
    <col min="4861" max="4861" width="20.5" style="21" customWidth="1"/>
    <col min="4862" max="5111" width="9" style="21"/>
    <col min="5112" max="5112" width="45.8833333333333" style="21" customWidth="1"/>
    <col min="5113" max="5113" width="12.3833333333333" style="21" customWidth="1"/>
    <col min="5114" max="5114" width="13.5" style="21" customWidth="1"/>
    <col min="5115" max="5115" width="13.8833333333333" style="21" customWidth="1"/>
    <col min="5116" max="5116" width="15" style="21" customWidth="1"/>
    <col min="5117" max="5117" width="20.5" style="21" customWidth="1"/>
    <col min="5118" max="5367" width="9" style="21"/>
    <col min="5368" max="5368" width="45.8833333333333" style="21" customWidth="1"/>
    <col min="5369" max="5369" width="12.3833333333333" style="21" customWidth="1"/>
    <col min="5370" max="5370" width="13.5" style="21" customWidth="1"/>
    <col min="5371" max="5371" width="13.8833333333333" style="21" customWidth="1"/>
    <col min="5372" max="5372" width="15" style="21" customWidth="1"/>
    <col min="5373" max="5373" width="20.5" style="21" customWidth="1"/>
    <col min="5374" max="5623" width="9" style="21"/>
    <col min="5624" max="5624" width="45.8833333333333" style="21" customWidth="1"/>
    <col min="5625" max="5625" width="12.3833333333333" style="21" customWidth="1"/>
    <col min="5626" max="5626" width="13.5" style="21" customWidth="1"/>
    <col min="5627" max="5627" width="13.8833333333333" style="21" customWidth="1"/>
    <col min="5628" max="5628" width="15" style="21" customWidth="1"/>
    <col min="5629" max="5629" width="20.5" style="21" customWidth="1"/>
    <col min="5630" max="5879" width="9" style="21"/>
    <col min="5880" max="5880" width="45.8833333333333" style="21" customWidth="1"/>
    <col min="5881" max="5881" width="12.3833333333333" style="21" customWidth="1"/>
    <col min="5882" max="5882" width="13.5" style="21" customWidth="1"/>
    <col min="5883" max="5883" width="13.8833333333333" style="21" customWidth="1"/>
    <col min="5884" max="5884" width="15" style="21" customWidth="1"/>
    <col min="5885" max="5885" width="20.5" style="21" customWidth="1"/>
    <col min="5886" max="6135" width="9" style="21"/>
    <col min="6136" max="6136" width="45.8833333333333" style="21" customWidth="1"/>
    <col min="6137" max="6137" width="12.3833333333333" style="21" customWidth="1"/>
    <col min="6138" max="6138" width="13.5" style="21" customWidth="1"/>
    <col min="6139" max="6139" width="13.8833333333333" style="21" customWidth="1"/>
    <col min="6140" max="6140" width="15" style="21" customWidth="1"/>
    <col min="6141" max="6141" width="20.5" style="21" customWidth="1"/>
    <col min="6142" max="6391" width="9" style="21"/>
    <col min="6392" max="6392" width="45.8833333333333" style="21" customWidth="1"/>
    <col min="6393" max="6393" width="12.3833333333333" style="21" customWidth="1"/>
    <col min="6394" max="6394" width="13.5" style="21" customWidth="1"/>
    <col min="6395" max="6395" width="13.8833333333333" style="21" customWidth="1"/>
    <col min="6396" max="6396" width="15" style="21" customWidth="1"/>
    <col min="6397" max="6397" width="20.5" style="21" customWidth="1"/>
    <col min="6398" max="6647" width="9" style="21"/>
    <col min="6648" max="6648" width="45.8833333333333" style="21" customWidth="1"/>
    <col min="6649" max="6649" width="12.3833333333333" style="21" customWidth="1"/>
    <col min="6650" max="6650" width="13.5" style="21" customWidth="1"/>
    <col min="6651" max="6651" width="13.8833333333333" style="21" customWidth="1"/>
    <col min="6652" max="6652" width="15" style="21" customWidth="1"/>
    <col min="6653" max="6653" width="20.5" style="21" customWidth="1"/>
    <col min="6654" max="6903" width="9" style="21"/>
    <col min="6904" max="6904" width="45.8833333333333" style="21" customWidth="1"/>
    <col min="6905" max="6905" width="12.3833333333333" style="21" customWidth="1"/>
    <col min="6906" max="6906" width="13.5" style="21" customWidth="1"/>
    <col min="6907" max="6907" width="13.8833333333333" style="21" customWidth="1"/>
    <col min="6908" max="6908" width="15" style="21" customWidth="1"/>
    <col min="6909" max="6909" width="20.5" style="21" customWidth="1"/>
    <col min="6910" max="7159" width="9" style="21"/>
    <col min="7160" max="7160" width="45.8833333333333" style="21" customWidth="1"/>
    <col min="7161" max="7161" width="12.3833333333333" style="21" customWidth="1"/>
    <col min="7162" max="7162" width="13.5" style="21" customWidth="1"/>
    <col min="7163" max="7163" width="13.8833333333333" style="21" customWidth="1"/>
    <col min="7164" max="7164" width="15" style="21" customWidth="1"/>
    <col min="7165" max="7165" width="20.5" style="21" customWidth="1"/>
    <col min="7166" max="7415" width="9" style="21"/>
    <col min="7416" max="7416" width="45.8833333333333" style="21" customWidth="1"/>
    <col min="7417" max="7417" width="12.3833333333333" style="21" customWidth="1"/>
    <col min="7418" max="7418" width="13.5" style="21" customWidth="1"/>
    <col min="7419" max="7419" width="13.8833333333333" style="21" customWidth="1"/>
    <col min="7420" max="7420" width="15" style="21" customWidth="1"/>
    <col min="7421" max="7421" width="20.5" style="21" customWidth="1"/>
    <col min="7422" max="7671" width="9" style="21"/>
    <col min="7672" max="7672" width="45.8833333333333" style="21" customWidth="1"/>
    <col min="7673" max="7673" width="12.3833333333333" style="21" customWidth="1"/>
    <col min="7674" max="7674" width="13.5" style="21" customWidth="1"/>
    <col min="7675" max="7675" width="13.8833333333333" style="21" customWidth="1"/>
    <col min="7676" max="7676" width="15" style="21" customWidth="1"/>
    <col min="7677" max="7677" width="20.5" style="21" customWidth="1"/>
    <col min="7678" max="7927" width="9" style="21"/>
    <col min="7928" max="7928" width="45.8833333333333" style="21" customWidth="1"/>
    <col min="7929" max="7929" width="12.3833333333333" style="21" customWidth="1"/>
    <col min="7930" max="7930" width="13.5" style="21" customWidth="1"/>
    <col min="7931" max="7931" width="13.8833333333333" style="21" customWidth="1"/>
    <col min="7932" max="7932" width="15" style="21" customWidth="1"/>
    <col min="7933" max="7933" width="20.5" style="21" customWidth="1"/>
    <col min="7934" max="8183" width="9" style="21"/>
    <col min="8184" max="8184" width="45.8833333333333" style="21" customWidth="1"/>
    <col min="8185" max="8185" width="12.3833333333333" style="21" customWidth="1"/>
    <col min="8186" max="8186" width="13.5" style="21" customWidth="1"/>
    <col min="8187" max="8187" width="13.8833333333333" style="21" customWidth="1"/>
    <col min="8188" max="8188" width="15" style="21" customWidth="1"/>
    <col min="8189" max="8189" width="20.5" style="21" customWidth="1"/>
    <col min="8190" max="8439" width="9" style="21"/>
    <col min="8440" max="8440" width="45.8833333333333" style="21" customWidth="1"/>
    <col min="8441" max="8441" width="12.3833333333333" style="21" customWidth="1"/>
    <col min="8442" max="8442" width="13.5" style="21" customWidth="1"/>
    <col min="8443" max="8443" width="13.8833333333333" style="21" customWidth="1"/>
    <col min="8444" max="8444" width="15" style="21" customWidth="1"/>
    <col min="8445" max="8445" width="20.5" style="21" customWidth="1"/>
    <col min="8446" max="8695" width="9" style="21"/>
    <col min="8696" max="8696" width="45.8833333333333" style="21" customWidth="1"/>
    <col min="8697" max="8697" width="12.3833333333333" style="21" customWidth="1"/>
    <col min="8698" max="8698" width="13.5" style="21" customWidth="1"/>
    <col min="8699" max="8699" width="13.8833333333333" style="21" customWidth="1"/>
    <col min="8700" max="8700" width="15" style="21" customWidth="1"/>
    <col min="8701" max="8701" width="20.5" style="21" customWidth="1"/>
    <col min="8702" max="8951" width="9" style="21"/>
    <col min="8952" max="8952" width="45.8833333333333" style="21" customWidth="1"/>
    <col min="8953" max="8953" width="12.3833333333333" style="21" customWidth="1"/>
    <col min="8954" max="8954" width="13.5" style="21" customWidth="1"/>
    <col min="8955" max="8955" width="13.8833333333333" style="21" customWidth="1"/>
    <col min="8956" max="8956" width="15" style="21" customWidth="1"/>
    <col min="8957" max="8957" width="20.5" style="21" customWidth="1"/>
    <col min="8958" max="9207" width="9" style="21"/>
    <col min="9208" max="9208" width="45.8833333333333" style="21" customWidth="1"/>
    <col min="9209" max="9209" width="12.3833333333333" style="21" customWidth="1"/>
    <col min="9210" max="9210" width="13.5" style="21" customWidth="1"/>
    <col min="9211" max="9211" width="13.8833333333333" style="21" customWidth="1"/>
    <col min="9212" max="9212" width="15" style="21" customWidth="1"/>
    <col min="9213" max="9213" width="20.5" style="21" customWidth="1"/>
    <col min="9214" max="9463" width="9" style="21"/>
    <col min="9464" max="9464" width="45.8833333333333" style="21" customWidth="1"/>
    <col min="9465" max="9465" width="12.3833333333333" style="21" customWidth="1"/>
    <col min="9466" max="9466" width="13.5" style="21" customWidth="1"/>
    <col min="9467" max="9467" width="13.8833333333333" style="21" customWidth="1"/>
    <col min="9468" max="9468" width="15" style="21" customWidth="1"/>
    <col min="9469" max="9469" width="20.5" style="21" customWidth="1"/>
    <col min="9470" max="9719" width="9" style="21"/>
    <col min="9720" max="9720" width="45.8833333333333" style="21" customWidth="1"/>
    <col min="9721" max="9721" width="12.3833333333333" style="21" customWidth="1"/>
    <col min="9722" max="9722" width="13.5" style="21" customWidth="1"/>
    <col min="9723" max="9723" width="13.8833333333333" style="21" customWidth="1"/>
    <col min="9724" max="9724" width="15" style="21" customWidth="1"/>
    <col min="9725" max="9725" width="20.5" style="21" customWidth="1"/>
    <col min="9726" max="9975" width="9" style="21"/>
    <col min="9976" max="9976" width="45.8833333333333" style="21" customWidth="1"/>
    <col min="9977" max="9977" width="12.3833333333333" style="21" customWidth="1"/>
    <col min="9978" max="9978" width="13.5" style="21" customWidth="1"/>
    <col min="9979" max="9979" width="13.8833333333333" style="21" customWidth="1"/>
    <col min="9980" max="9980" width="15" style="21" customWidth="1"/>
    <col min="9981" max="9981" width="20.5" style="21" customWidth="1"/>
    <col min="9982" max="10231" width="9" style="21"/>
    <col min="10232" max="10232" width="45.8833333333333" style="21" customWidth="1"/>
    <col min="10233" max="10233" width="12.3833333333333" style="21" customWidth="1"/>
    <col min="10234" max="10234" width="13.5" style="21" customWidth="1"/>
    <col min="10235" max="10235" width="13.8833333333333" style="21" customWidth="1"/>
    <col min="10236" max="10236" width="15" style="21" customWidth="1"/>
    <col min="10237" max="10237" width="20.5" style="21" customWidth="1"/>
    <col min="10238" max="10487" width="9" style="21"/>
    <col min="10488" max="10488" width="45.8833333333333" style="21" customWidth="1"/>
    <col min="10489" max="10489" width="12.3833333333333" style="21" customWidth="1"/>
    <col min="10490" max="10490" width="13.5" style="21" customWidth="1"/>
    <col min="10491" max="10491" width="13.8833333333333" style="21" customWidth="1"/>
    <col min="10492" max="10492" width="15" style="21" customWidth="1"/>
    <col min="10493" max="10493" width="20.5" style="21" customWidth="1"/>
    <col min="10494" max="10743" width="9" style="21"/>
    <col min="10744" max="10744" width="45.8833333333333" style="21" customWidth="1"/>
    <col min="10745" max="10745" width="12.3833333333333" style="21" customWidth="1"/>
    <col min="10746" max="10746" width="13.5" style="21" customWidth="1"/>
    <col min="10747" max="10747" width="13.8833333333333" style="21" customWidth="1"/>
    <col min="10748" max="10748" width="15" style="21" customWidth="1"/>
    <col min="10749" max="10749" width="20.5" style="21" customWidth="1"/>
    <col min="10750" max="10999" width="9" style="21"/>
    <col min="11000" max="11000" width="45.8833333333333" style="21" customWidth="1"/>
    <col min="11001" max="11001" width="12.3833333333333" style="21" customWidth="1"/>
    <col min="11002" max="11002" width="13.5" style="21" customWidth="1"/>
    <col min="11003" max="11003" width="13.8833333333333" style="21" customWidth="1"/>
    <col min="11004" max="11004" width="15" style="21" customWidth="1"/>
    <col min="11005" max="11005" width="20.5" style="21" customWidth="1"/>
    <col min="11006" max="11255" width="9" style="21"/>
    <col min="11256" max="11256" width="45.8833333333333" style="21" customWidth="1"/>
    <col min="11257" max="11257" width="12.3833333333333" style="21" customWidth="1"/>
    <col min="11258" max="11258" width="13.5" style="21" customWidth="1"/>
    <col min="11259" max="11259" width="13.8833333333333" style="21" customWidth="1"/>
    <col min="11260" max="11260" width="15" style="21" customWidth="1"/>
    <col min="11261" max="11261" width="20.5" style="21" customWidth="1"/>
    <col min="11262" max="11511" width="9" style="21"/>
    <col min="11512" max="11512" width="45.8833333333333" style="21" customWidth="1"/>
    <col min="11513" max="11513" width="12.3833333333333" style="21" customWidth="1"/>
    <col min="11514" max="11514" width="13.5" style="21" customWidth="1"/>
    <col min="11515" max="11515" width="13.8833333333333" style="21" customWidth="1"/>
    <col min="11516" max="11516" width="15" style="21" customWidth="1"/>
    <col min="11517" max="11517" width="20.5" style="21" customWidth="1"/>
    <col min="11518" max="11767" width="9" style="21"/>
    <col min="11768" max="11768" width="45.8833333333333" style="21" customWidth="1"/>
    <col min="11769" max="11769" width="12.3833333333333" style="21" customWidth="1"/>
    <col min="11770" max="11770" width="13.5" style="21" customWidth="1"/>
    <col min="11771" max="11771" width="13.8833333333333" style="21" customWidth="1"/>
    <col min="11772" max="11772" width="15" style="21" customWidth="1"/>
    <col min="11773" max="11773" width="20.5" style="21" customWidth="1"/>
    <col min="11774" max="12023" width="9" style="21"/>
    <col min="12024" max="12024" width="45.8833333333333" style="21" customWidth="1"/>
    <col min="12025" max="12025" width="12.3833333333333" style="21" customWidth="1"/>
    <col min="12026" max="12026" width="13.5" style="21" customWidth="1"/>
    <col min="12027" max="12027" width="13.8833333333333" style="21" customWidth="1"/>
    <col min="12028" max="12028" width="15" style="21" customWidth="1"/>
    <col min="12029" max="12029" width="20.5" style="21" customWidth="1"/>
    <col min="12030" max="12279" width="9" style="21"/>
    <col min="12280" max="12280" width="45.8833333333333" style="21" customWidth="1"/>
    <col min="12281" max="12281" width="12.3833333333333" style="21" customWidth="1"/>
    <col min="12282" max="12282" width="13.5" style="21" customWidth="1"/>
    <col min="12283" max="12283" width="13.8833333333333" style="21" customWidth="1"/>
    <col min="12284" max="12284" width="15" style="21" customWidth="1"/>
    <col min="12285" max="12285" width="20.5" style="21" customWidth="1"/>
    <col min="12286" max="12535" width="9" style="21"/>
    <col min="12536" max="12536" width="45.8833333333333" style="21" customWidth="1"/>
    <col min="12537" max="12537" width="12.3833333333333" style="21" customWidth="1"/>
    <col min="12538" max="12538" width="13.5" style="21" customWidth="1"/>
    <col min="12539" max="12539" width="13.8833333333333" style="21" customWidth="1"/>
    <col min="12540" max="12540" width="15" style="21" customWidth="1"/>
    <col min="12541" max="12541" width="20.5" style="21" customWidth="1"/>
    <col min="12542" max="12791" width="9" style="21"/>
    <col min="12792" max="12792" width="45.8833333333333" style="21" customWidth="1"/>
    <col min="12793" max="12793" width="12.3833333333333" style="21" customWidth="1"/>
    <col min="12794" max="12794" width="13.5" style="21" customWidth="1"/>
    <col min="12795" max="12795" width="13.8833333333333" style="21" customWidth="1"/>
    <col min="12796" max="12796" width="15" style="21" customWidth="1"/>
    <col min="12797" max="12797" width="20.5" style="21" customWidth="1"/>
    <col min="12798" max="13047" width="9" style="21"/>
    <col min="13048" max="13048" width="45.8833333333333" style="21" customWidth="1"/>
    <col min="13049" max="13049" width="12.3833333333333" style="21" customWidth="1"/>
    <col min="13050" max="13050" width="13.5" style="21" customWidth="1"/>
    <col min="13051" max="13051" width="13.8833333333333" style="21" customWidth="1"/>
    <col min="13052" max="13052" width="15" style="21" customWidth="1"/>
    <col min="13053" max="13053" width="20.5" style="21" customWidth="1"/>
    <col min="13054" max="13303" width="9" style="21"/>
    <col min="13304" max="13304" width="45.8833333333333" style="21" customWidth="1"/>
    <col min="13305" max="13305" width="12.3833333333333" style="21" customWidth="1"/>
    <col min="13306" max="13306" width="13.5" style="21" customWidth="1"/>
    <col min="13307" max="13307" width="13.8833333333333" style="21" customWidth="1"/>
    <col min="13308" max="13308" width="15" style="21" customWidth="1"/>
    <col min="13309" max="13309" width="20.5" style="21" customWidth="1"/>
    <col min="13310" max="13559" width="9" style="21"/>
    <col min="13560" max="13560" width="45.8833333333333" style="21" customWidth="1"/>
    <col min="13561" max="13561" width="12.3833333333333" style="21" customWidth="1"/>
    <col min="13562" max="13562" width="13.5" style="21" customWidth="1"/>
    <col min="13563" max="13563" width="13.8833333333333" style="21" customWidth="1"/>
    <col min="13564" max="13564" width="15" style="21" customWidth="1"/>
    <col min="13565" max="13565" width="20.5" style="21" customWidth="1"/>
    <col min="13566" max="13815" width="9" style="21"/>
    <col min="13816" max="13816" width="45.8833333333333" style="21" customWidth="1"/>
    <col min="13817" max="13817" width="12.3833333333333" style="21" customWidth="1"/>
    <col min="13818" max="13818" width="13.5" style="21" customWidth="1"/>
    <col min="13819" max="13819" width="13.8833333333333" style="21" customWidth="1"/>
    <col min="13820" max="13820" width="15" style="21" customWidth="1"/>
    <col min="13821" max="13821" width="20.5" style="21" customWidth="1"/>
    <col min="13822" max="14071" width="9" style="21"/>
    <col min="14072" max="14072" width="45.8833333333333" style="21" customWidth="1"/>
    <col min="14073" max="14073" width="12.3833333333333" style="21" customWidth="1"/>
    <col min="14074" max="14074" width="13.5" style="21" customWidth="1"/>
    <col min="14075" max="14075" width="13.8833333333333" style="21" customWidth="1"/>
    <col min="14076" max="14076" width="15" style="21" customWidth="1"/>
    <col min="14077" max="14077" width="20.5" style="21" customWidth="1"/>
    <col min="14078" max="14327" width="9" style="21"/>
    <col min="14328" max="14328" width="45.8833333333333" style="21" customWidth="1"/>
    <col min="14329" max="14329" width="12.3833333333333" style="21" customWidth="1"/>
    <col min="14330" max="14330" width="13.5" style="21" customWidth="1"/>
    <col min="14331" max="14331" width="13.8833333333333" style="21" customWidth="1"/>
    <col min="14332" max="14332" width="15" style="21" customWidth="1"/>
    <col min="14333" max="14333" width="20.5" style="21" customWidth="1"/>
    <col min="14334" max="14583" width="9" style="21"/>
    <col min="14584" max="14584" width="45.8833333333333" style="21" customWidth="1"/>
    <col min="14585" max="14585" width="12.3833333333333" style="21" customWidth="1"/>
    <col min="14586" max="14586" width="13.5" style="21" customWidth="1"/>
    <col min="14587" max="14587" width="13.8833333333333" style="21" customWidth="1"/>
    <col min="14588" max="14588" width="15" style="21" customWidth="1"/>
    <col min="14589" max="14589" width="20.5" style="21" customWidth="1"/>
    <col min="14590" max="14839" width="9" style="21"/>
    <col min="14840" max="14840" width="45.8833333333333" style="21" customWidth="1"/>
    <col min="14841" max="14841" width="12.3833333333333" style="21" customWidth="1"/>
    <col min="14842" max="14842" width="13.5" style="21" customWidth="1"/>
    <col min="14843" max="14843" width="13.8833333333333" style="21" customWidth="1"/>
    <col min="14844" max="14844" width="15" style="21" customWidth="1"/>
    <col min="14845" max="14845" width="20.5" style="21" customWidth="1"/>
    <col min="14846" max="15095" width="9" style="21"/>
    <col min="15096" max="15096" width="45.8833333333333" style="21" customWidth="1"/>
    <col min="15097" max="15097" width="12.3833333333333" style="21" customWidth="1"/>
    <col min="15098" max="15098" width="13.5" style="21" customWidth="1"/>
    <col min="15099" max="15099" width="13.8833333333333" style="21" customWidth="1"/>
    <col min="15100" max="15100" width="15" style="21" customWidth="1"/>
    <col min="15101" max="15101" width="20.5" style="21" customWidth="1"/>
    <col min="15102" max="15351" width="9" style="21"/>
    <col min="15352" max="15352" width="45.8833333333333" style="21" customWidth="1"/>
    <col min="15353" max="15353" width="12.3833333333333" style="21" customWidth="1"/>
    <col min="15354" max="15354" width="13.5" style="21" customWidth="1"/>
    <col min="15355" max="15355" width="13.8833333333333" style="21" customWidth="1"/>
    <col min="15356" max="15356" width="15" style="21" customWidth="1"/>
    <col min="15357" max="15357" width="20.5" style="21" customWidth="1"/>
    <col min="15358" max="15607" width="9" style="21"/>
    <col min="15608" max="15608" width="45.8833333333333" style="21" customWidth="1"/>
    <col min="15609" max="15609" width="12.3833333333333" style="21" customWidth="1"/>
    <col min="15610" max="15610" width="13.5" style="21" customWidth="1"/>
    <col min="15611" max="15611" width="13.8833333333333" style="21" customWidth="1"/>
    <col min="15612" max="15612" width="15" style="21" customWidth="1"/>
    <col min="15613" max="15613" width="20.5" style="21" customWidth="1"/>
    <col min="15614" max="15863" width="9" style="21"/>
    <col min="15864" max="15864" width="45.8833333333333" style="21" customWidth="1"/>
    <col min="15865" max="15865" width="12.3833333333333" style="21" customWidth="1"/>
    <col min="15866" max="15866" width="13.5" style="21" customWidth="1"/>
    <col min="15867" max="15867" width="13.8833333333333" style="21" customWidth="1"/>
    <col min="15868" max="15868" width="15" style="21" customWidth="1"/>
    <col min="15869" max="15869" width="20.5" style="21" customWidth="1"/>
    <col min="15870" max="16119" width="9" style="21"/>
    <col min="16120" max="16120" width="45.8833333333333" style="21" customWidth="1"/>
    <col min="16121" max="16121" width="12.3833333333333" style="21" customWidth="1"/>
    <col min="16122" max="16122" width="13.5" style="21" customWidth="1"/>
    <col min="16123" max="16123" width="13.8833333333333" style="21" customWidth="1"/>
    <col min="16124" max="16124" width="15" style="21" customWidth="1"/>
    <col min="16125" max="16125" width="20.5" style="21" customWidth="1"/>
    <col min="16126" max="16384" width="9" style="21"/>
  </cols>
  <sheetData>
    <row r="1" s="19" customFormat="1" ht="45" customHeight="1" spans="1:4">
      <c r="A1" s="23" t="s">
        <v>3461</v>
      </c>
      <c r="B1" s="23"/>
      <c r="C1" s="24"/>
      <c r="D1" s="23"/>
    </row>
    <row r="2" s="20" customFormat="1" ht="20.1" customHeight="1" spans="1:4">
      <c r="A2" s="25" t="s">
        <v>3462</v>
      </c>
      <c r="B2" s="25"/>
      <c r="C2" s="26"/>
      <c r="D2" s="27" t="s">
        <v>3395</v>
      </c>
    </row>
    <row r="3" s="20" customFormat="1" ht="45" customHeight="1" spans="1:4">
      <c r="A3" s="28" t="s">
        <v>3396</v>
      </c>
      <c r="B3" s="29" t="s">
        <v>3397</v>
      </c>
      <c r="C3" s="30"/>
      <c r="D3" s="29"/>
    </row>
    <row r="4" ht="45" customHeight="1" spans="1:4">
      <c r="A4" s="28"/>
      <c r="B4" s="31" t="s">
        <v>3351</v>
      </c>
      <c r="C4" s="31" t="s">
        <v>3319</v>
      </c>
      <c r="D4" s="31" t="s">
        <v>3207</v>
      </c>
    </row>
    <row r="5" ht="36" customHeight="1" spans="1:4">
      <c r="A5" s="28" t="s">
        <v>3399</v>
      </c>
      <c r="B5" s="28"/>
      <c r="C5" s="32"/>
      <c r="D5" s="28"/>
    </row>
    <row r="6" ht="36" customHeight="1" spans="1:5">
      <c r="A6" s="28" t="s">
        <v>3400</v>
      </c>
      <c r="B6" s="33">
        <v>5.4</v>
      </c>
      <c r="C6" s="34"/>
      <c r="D6" s="35">
        <f t="shared" ref="D6:D15" si="0">IF(B6&lt;&gt;0,C6/B6-1,"")</f>
        <v>-1</v>
      </c>
      <c r="E6" s="36"/>
    </row>
    <row r="7" ht="36" customHeight="1" spans="1:8">
      <c r="A7" s="28" t="s">
        <v>3403</v>
      </c>
      <c r="B7" s="33"/>
      <c r="C7" s="34"/>
      <c r="D7" s="35" t="str">
        <f t="shared" si="0"/>
        <v/>
      </c>
      <c r="H7" s="21" t="s">
        <v>3</v>
      </c>
    </row>
    <row r="8" ht="36" customHeight="1" spans="1:4">
      <c r="A8" s="28" t="s">
        <v>3404</v>
      </c>
      <c r="B8" s="34">
        <f>SUM(B9:B12)</f>
        <v>1</v>
      </c>
      <c r="C8" s="34">
        <f>SUM(C9:C12)</f>
        <v>0</v>
      </c>
      <c r="D8" s="35">
        <f t="shared" si="0"/>
        <v>-1</v>
      </c>
    </row>
    <row r="9" ht="36" customHeight="1" spans="1:4">
      <c r="A9" s="37" t="s">
        <v>3463</v>
      </c>
      <c r="B9" s="38">
        <v>0.1</v>
      </c>
      <c r="C9" s="39"/>
      <c r="D9" s="35">
        <f t="shared" si="0"/>
        <v>-1</v>
      </c>
    </row>
    <row r="10" ht="36" customHeight="1" spans="1:4">
      <c r="A10" s="37" t="s">
        <v>3464</v>
      </c>
      <c r="B10" s="38">
        <v>0.3</v>
      </c>
      <c r="C10" s="39"/>
      <c r="D10" s="35">
        <f t="shared" si="0"/>
        <v>-1</v>
      </c>
    </row>
    <row r="11" ht="36" customHeight="1" spans="1:4">
      <c r="A11" s="37" t="s">
        <v>3465</v>
      </c>
      <c r="B11" s="38">
        <v>0.6</v>
      </c>
      <c r="C11" s="39"/>
      <c r="D11" s="35">
        <f t="shared" si="0"/>
        <v>-1</v>
      </c>
    </row>
    <row r="12" ht="36" customHeight="1" spans="1:4">
      <c r="A12" s="37" t="s">
        <v>3430</v>
      </c>
      <c r="B12" s="38"/>
      <c r="C12" s="39"/>
      <c r="D12" s="35" t="str">
        <f t="shared" si="0"/>
        <v/>
      </c>
    </row>
    <row r="13" ht="36" customHeight="1" spans="1:4">
      <c r="A13" s="28" t="s">
        <v>3409</v>
      </c>
      <c r="B13" s="33">
        <v>0.3</v>
      </c>
      <c r="C13" s="34"/>
      <c r="D13" s="35">
        <f t="shared" si="0"/>
        <v>-1</v>
      </c>
    </row>
    <row r="14" ht="36" customHeight="1" spans="1:4">
      <c r="A14" s="40" t="s">
        <v>3410</v>
      </c>
      <c r="B14" s="33"/>
      <c r="C14" s="34"/>
      <c r="D14" s="35" t="str">
        <f t="shared" si="0"/>
        <v/>
      </c>
    </row>
    <row r="15" ht="36" customHeight="1" spans="1:4">
      <c r="A15" s="28" t="s">
        <v>3411</v>
      </c>
      <c r="B15" s="33">
        <v>6</v>
      </c>
      <c r="C15" s="34"/>
      <c r="D15" s="35">
        <f t="shared" si="0"/>
        <v>-1</v>
      </c>
    </row>
    <row r="16" ht="36" customHeight="1" spans="1:4">
      <c r="A16" s="28" t="s">
        <v>3412</v>
      </c>
      <c r="B16" s="28"/>
      <c r="C16" s="32"/>
      <c r="D16" s="28"/>
    </row>
    <row r="17" ht="36" customHeight="1" spans="1:4">
      <c r="A17" s="28" t="s">
        <v>3413</v>
      </c>
      <c r="B17" s="33">
        <v>12.8</v>
      </c>
      <c r="C17" s="41"/>
      <c r="D17" s="42">
        <f t="shared" ref="D17:D25" si="1">IF(B17&lt;&gt;0,C17/B17-1,"")</f>
        <v>-1</v>
      </c>
    </row>
    <row r="18" ht="36" customHeight="1" spans="1:4">
      <c r="A18" s="28" t="s">
        <v>3416</v>
      </c>
      <c r="B18" s="33">
        <v>18.9</v>
      </c>
      <c r="C18" s="41"/>
      <c r="D18" s="42">
        <f t="shared" si="1"/>
        <v>-1</v>
      </c>
    </row>
    <row r="19" ht="36" customHeight="1" spans="1:4">
      <c r="A19" s="28" t="s">
        <v>3417</v>
      </c>
      <c r="B19" s="41">
        <f>SUM(B20:B22)</f>
        <v>6.5</v>
      </c>
      <c r="C19" s="41">
        <f>SUM(C20:C22)</f>
        <v>0</v>
      </c>
      <c r="D19" s="42">
        <f t="shared" si="1"/>
        <v>-1</v>
      </c>
    </row>
    <row r="20" ht="36" customHeight="1" spans="1:4">
      <c r="A20" s="37" t="s">
        <v>3418</v>
      </c>
      <c r="B20" s="38">
        <v>1.7</v>
      </c>
      <c r="C20" s="43"/>
      <c r="D20" s="42">
        <f t="shared" si="1"/>
        <v>-1</v>
      </c>
    </row>
    <row r="21" ht="36" customHeight="1" spans="1:4">
      <c r="A21" s="37" t="s">
        <v>3419</v>
      </c>
      <c r="B21" s="38">
        <v>0.3</v>
      </c>
      <c r="C21" s="43"/>
      <c r="D21" s="42">
        <f t="shared" si="1"/>
        <v>-1</v>
      </c>
    </row>
    <row r="22" ht="36" customHeight="1" spans="1:4">
      <c r="A22" s="37" t="s">
        <v>3420</v>
      </c>
      <c r="B22" s="38">
        <v>4.5</v>
      </c>
      <c r="C22" s="43"/>
      <c r="D22" s="42">
        <f t="shared" si="1"/>
        <v>-1</v>
      </c>
    </row>
    <row r="23" ht="36" customHeight="1" spans="1:4">
      <c r="A23" s="28" t="s">
        <v>3421</v>
      </c>
      <c r="B23" s="33">
        <v>0.3</v>
      </c>
      <c r="C23" s="41"/>
      <c r="D23" s="42">
        <f t="shared" si="1"/>
        <v>-1</v>
      </c>
    </row>
    <row r="24" ht="36" customHeight="1" spans="1:4">
      <c r="A24" s="28" t="s">
        <v>3466</v>
      </c>
      <c r="B24" s="33"/>
      <c r="C24" s="41"/>
      <c r="D24" s="42" t="str">
        <f t="shared" si="1"/>
        <v/>
      </c>
    </row>
    <row r="25" ht="36" customHeight="1" spans="1:4">
      <c r="A25" s="28" t="s">
        <v>3422</v>
      </c>
      <c r="B25" s="41">
        <f>B17+B19-B23</f>
        <v>19</v>
      </c>
      <c r="C25" s="41">
        <f>C17+C19-C23</f>
        <v>0</v>
      </c>
      <c r="D25" s="42">
        <f t="shared" si="1"/>
        <v>-1</v>
      </c>
    </row>
    <row r="26" ht="36" customHeight="1" spans="1:4">
      <c r="A26" s="28" t="s">
        <v>3423</v>
      </c>
      <c r="B26" s="28"/>
      <c r="C26" s="32"/>
      <c r="D26" s="28"/>
    </row>
    <row r="27" ht="36" customHeight="1" spans="1:4">
      <c r="A27" s="28" t="s">
        <v>3424</v>
      </c>
      <c r="B27" s="44">
        <v>18.2</v>
      </c>
      <c r="C27" s="45"/>
      <c r="D27" s="42">
        <f t="shared" ref="D27:D36" si="2">IF(B27&lt;&gt;0,C27/B27-1,"")</f>
        <v>-1</v>
      </c>
    </row>
    <row r="28" ht="36" customHeight="1" spans="1:4">
      <c r="A28" s="28" t="s">
        <v>3425</v>
      </c>
      <c r="B28" s="44">
        <v>24.9</v>
      </c>
      <c r="C28" s="45"/>
      <c r="D28" s="42">
        <f t="shared" si="2"/>
        <v>-1</v>
      </c>
    </row>
    <row r="29" ht="36" customHeight="1" spans="1:4">
      <c r="A29" s="28" t="s">
        <v>3426</v>
      </c>
      <c r="B29" s="45"/>
      <c r="C29" s="45"/>
      <c r="D29" s="42" t="str">
        <f t="shared" si="2"/>
        <v/>
      </c>
    </row>
    <row r="30" ht="36" customHeight="1" spans="1:4">
      <c r="A30" s="37" t="s">
        <v>3427</v>
      </c>
      <c r="B30" s="46">
        <v>1.7</v>
      </c>
      <c r="C30" s="47"/>
      <c r="D30" s="42">
        <f t="shared" si="2"/>
        <v>-1</v>
      </c>
    </row>
    <row r="31" ht="36" customHeight="1" spans="1:4">
      <c r="A31" s="37" t="s">
        <v>3428</v>
      </c>
      <c r="B31" s="46">
        <v>0.6</v>
      </c>
      <c r="C31" s="47"/>
      <c r="D31" s="42">
        <f t="shared" si="2"/>
        <v>-1</v>
      </c>
    </row>
    <row r="32" ht="36" customHeight="1" spans="1:4">
      <c r="A32" s="37" t="s">
        <v>3429</v>
      </c>
      <c r="B32" s="46">
        <v>5.1</v>
      </c>
      <c r="C32" s="47"/>
      <c r="D32" s="42">
        <f t="shared" si="2"/>
        <v>-1</v>
      </c>
    </row>
    <row r="33" ht="36" customHeight="1" spans="1:4">
      <c r="A33" s="37" t="s">
        <v>3430</v>
      </c>
      <c r="B33" s="46"/>
      <c r="C33" s="47"/>
      <c r="D33" s="42" t="str">
        <f t="shared" si="2"/>
        <v/>
      </c>
    </row>
    <row r="34" ht="36" customHeight="1" spans="1:4">
      <c r="A34" s="28" t="s">
        <v>3431</v>
      </c>
      <c r="B34" s="44">
        <v>0.6</v>
      </c>
      <c r="C34" s="45"/>
      <c r="D34" s="42">
        <f t="shared" si="2"/>
        <v>-1</v>
      </c>
    </row>
    <row r="35" ht="36" customHeight="1" spans="1:4">
      <c r="A35" s="40" t="s">
        <v>3432</v>
      </c>
      <c r="B35" s="44"/>
      <c r="C35" s="45"/>
      <c r="D35" s="42" t="str">
        <f t="shared" si="2"/>
        <v/>
      </c>
    </row>
    <row r="36" ht="36" customHeight="1" spans="1:4">
      <c r="A36" s="28" t="s">
        <v>3433</v>
      </c>
      <c r="B36" s="45">
        <f>B15+B25</f>
        <v>25</v>
      </c>
      <c r="C36" s="45">
        <f>C15+C25</f>
        <v>0</v>
      </c>
      <c r="D36" s="42">
        <f t="shared" si="2"/>
        <v>-1</v>
      </c>
    </row>
    <row r="37" spans="2:2">
      <c r="B37" s="48"/>
    </row>
    <row r="38" spans="2:2">
      <c r="B38" s="48"/>
    </row>
    <row r="39" spans="2:2">
      <c r="B39" s="48"/>
    </row>
    <row r="40" spans="2:2">
      <c r="B40" s="49"/>
    </row>
    <row r="41" spans="2:2">
      <c r="B41" s="48"/>
    </row>
    <row r="42" spans="2:2">
      <c r="B42" s="49"/>
    </row>
    <row r="43" spans="2:2">
      <c r="B43" s="49"/>
    </row>
    <row r="44" spans="2:2">
      <c r="B44" s="48"/>
    </row>
    <row r="45" spans="2:2">
      <c r="B45" s="49"/>
    </row>
    <row r="46" spans="2:2">
      <c r="B46" s="49"/>
    </row>
    <row r="47" spans="2:2">
      <c r="B47" s="49"/>
    </row>
    <row r="48" spans="2:2">
      <c r="B48" s="49"/>
    </row>
    <row r="49" spans="2:2">
      <c r="B49" s="48"/>
    </row>
    <row r="50" spans="2:2">
      <c r="B50" s="49"/>
    </row>
  </sheetData>
  <mergeCells count="6">
    <mergeCell ref="A1:D1"/>
    <mergeCell ref="B3:D3"/>
    <mergeCell ref="A5:D5"/>
    <mergeCell ref="A16:D16"/>
    <mergeCell ref="A26:D26"/>
    <mergeCell ref="A3:A4"/>
  </mergeCells>
  <printOptions horizontalCentered="1"/>
  <pageMargins left="0.707638888888889" right="0.707638888888889" top="0.747916666666667" bottom="0.747916666666667" header="0.313888888888889" footer="0.313888888888889"/>
  <pageSetup paperSize="9" scale="75" orientation="portrait"/>
  <headerFooter alignWithMargins="0">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6"/>
  <sheetViews>
    <sheetView view="pageBreakPreview" zoomScaleNormal="85" workbookViewId="0">
      <selection activeCell="E5" sqref="E5"/>
    </sheetView>
  </sheetViews>
  <sheetFormatPr defaultColWidth="8.88333333333333" defaultRowHeight="13.5" outlineLevelRow="5" outlineLevelCol="6"/>
  <cols>
    <col min="1" max="1" width="14.1333333333333" style="4" customWidth="1"/>
    <col min="2" max="7" width="17.1333333333333" style="4" customWidth="1"/>
    <col min="8" max="16384" width="8.88333333333333" style="4"/>
  </cols>
  <sheetData>
    <row r="1" ht="6.75" customHeight="1" spans="1:7">
      <c r="A1" s="5"/>
      <c r="B1" s="6"/>
      <c r="C1" s="6"/>
      <c r="D1" s="6"/>
      <c r="E1" s="7"/>
      <c r="F1" s="7"/>
      <c r="G1" s="7"/>
    </row>
    <row r="2" s="1" customFormat="1" ht="39" customHeight="1" spans="1:7">
      <c r="A2" s="8" t="s">
        <v>3467</v>
      </c>
      <c r="B2" s="8"/>
      <c r="C2" s="8"/>
      <c r="D2" s="8"/>
      <c r="E2" s="8"/>
      <c r="F2" s="8"/>
      <c r="G2" s="8"/>
    </row>
    <row r="3" ht="32.1" customHeight="1" spans="1:7">
      <c r="A3" s="9" t="s">
        <v>3468</v>
      </c>
      <c r="B3" s="6"/>
      <c r="C3" s="6"/>
      <c r="D3" s="10"/>
      <c r="E3" s="7"/>
      <c r="F3" s="7"/>
      <c r="G3" s="10" t="s">
        <v>33</v>
      </c>
    </row>
    <row r="4" ht="36" customHeight="1" spans="1:7">
      <c r="A4" s="11" t="s">
        <v>3469</v>
      </c>
      <c r="B4" s="12" t="s">
        <v>3470</v>
      </c>
      <c r="C4" s="12"/>
      <c r="D4" s="12"/>
      <c r="E4" s="13" t="s">
        <v>3471</v>
      </c>
      <c r="F4" s="14"/>
      <c r="G4" s="15"/>
    </row>
    <row r="5" s="2" customFormat="1" ht="36" customHeight="1" spans="1:7">
      <c r="A5" s="11"/>
      <c r="B5" s="11" t="s">
        <v>3423</v>
      </c>
      <c r="C5" s="11" t="s">
        <v>3399</v>
      </c>
      <c r="D5" s="11" t="s">
        <v>3412</v>
      </c>
      <c r="E5" s="11" t="s">
        <v>3423</v>
      </c>
      <c r="F5" s="11" t="s">
        <v>3399</v>
      </c>
      <c r="G5" s="11" t="s">
        <v>3412</v>
      </c>
    </row>
    <row r="6" s="3" customFormat="1" ht="36" customHeight="1" spans="1:7">
      <c r="A6" s="16" t="s">
        <v>3472</v>
      </c>
      <c r="B6" s="17">
        <f>SUM(C6:D6)</f>
        <v>182090</v>
      </c>
      <c r="C6" s="17">
        <v>53590</v>
      </c>
      <c r="D6" s="17">
        <v>128500</v>
      </c>
      <c r="E6" s="18">
        <f>SUM(F6:G6)</f>
        <v>0</v>
      </c>
      <c r="F6" s="18">
        <v>0</v>
      </c>
      <c r="G6" s="18">
        <v>0</v>
      </c>
    </row>
  </sheetData>
  <mergeCells count="4">
    <mergeCell ref="A2:G2"/>
    <mergeCell ref="B4:D4"/>
    <mergeCell ref="E4:G4"/>
    <mergeCell ref="A4:A5"/>
  </mergeCells>
  <printOptions horizontalCentered="1"/>
  <pageMargins left="0.747916666666667" right="0.747916666666667" top="0.984027777777778" bottom="0.984027777777778" header="0.511805555555556" footer="0.511805555555556"/>
  <pageSetup paperSize="9" scale="75"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27</vt:i4>
      </vt:variant>
    </vt:vector>
  </HeadingPairs>
  <TitlesOfParts>
    <vt:vector size="27" baseType="lpstr">
      <vt:lpstr>封面</vt:lpstr>
      <vt:lpstr>目录</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2006-09-16T16:00:00Z</dcterms:created>
  <cp:lastPrinted>2021-01-14T23:41:00Z</cp:lastPrinted>
  <dcterms:modified xsi:type="dcterms:W3CDTF">2025-02-07T09:25:04Z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24285FF3D1F048E692BB000010917202_13</vt:lpwstr>
  </property>
</Properties>
</file>